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y\ABF\WFG\Reinsurance Agreements\Chaucer\Projects\"/>
    </mc:Choice>
  </mc:AlternateContent>
  <bookViews>
    <workbookView xWindow="0" yWindow="0" windowWidth="30720" windowHeight="13224" tabRatio="803" firstSheet="3" activeTab="3"/>
  </bookViews>
  <sheets>
    <sheet name="FAC (BOUND)  2022" sheetId="18" state="hidden" r:id="rId1"/>
    <sheet name="Sheet2" sheetId="20" state="hidden" r:id="rId2"/>
    <sheet name="Sheet2 (2)" sheetId="21" state="hidden" r:id="rId3"/>
    <sheet name="Pricing Curve" sheetId="23" r:id="rId4"/>
    <sheet name="Sheet1" sheetId="25" state="hidden" r:id="rId5"/>
  </sheets>
  <definedNames>
    <definedName name="ONP">Sheet1!$A$3:$B$103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3" l="1"/>
  <c r="F14" i="23"/>
  <c r="Q57" i="23" l="1"/>
  <c r="B98" i="25" l="1"/>
  <c r="B97" i="25"/>
  <c r="B89" i="25"/>
  <c r="B81" i="25"/>
  <c r="B73" i="25"/>
  <c r="B65" i="25"/>
  <c r="B57" i="25"/>
  <c r="B96" i="25"/>
  <c r="B88" i="25"/>
  <c r="B80" i="25"/>
  <c r="B72" i="25"/>
  <c r="B64" i="25"/>
  <c r="B56" i="25"/>
  <c r="B47" i="25"/>
  <c r="B39" i="25"/>
  <c r="B31" i="25"/>
  <c r="B23" i="25"/>
  <c r="B15" i="25"/>
  <c r="B7" i="25"/>
  <c r="B103" i="25"/>
  <c r="B95" i="25"/>
  <c r="B87" i="25"/>
  <c r="B79" i="25"/>
  <c r="B71" i="25"/>
  <c r="B63" i="25"/>
  <c r="B55" i="25"/>
  <c r="B46" i="25"/>
  <c r="B38" i="25"/>
  <c r="B30" i="25"/>
  <c r="B22" i="25"/>
  <c r="B14" i="25"/>
  <c r="B6" i="25"/>
  <c r="B102" i="25"/>
  <c r="B94" i="25"/>
  <c r="B86" i="25"/>
  <c r="B78" i="25"/>
  <c r="B70" i="25"/>
  <c r="B62" i="25"/>
  <c r="B54" i="25"/>
  <c r="B45" i="25"/>
  <c r="B37" i="25"/>
  <c r="B29" i="25"/>
  <c r="B21" i="25"/>
  <c r="B13" i="25"/>
  <c r="B5" i="25"/>
  <c r="B101" i="25"/>
  <c r="B93" i="25"/>
  <c r="B85" i="25"/>
  <c r="B77" i="25"/>
  <c r="B69" i="25"/>
  <c r="B61" i="25"/>
  <c r="B53" i="25"/>
  <c r="B44" i="25"/>
  <c r="B36" i="25"/>
  <c r="B28" i="25"/>
  <c r="B20" i="25"/>
  <c r="B12" i="25"/>
  <c r="B4" i="25"/>
  <c r="B100" i="25"/>
  <c r="B92" i="25"/>
  <c r="B84" i="25"/>
  <c r="B76" i="25"/>
  <c r="B68" i="25"/>
  <c r="B60" i="25"/>
  <c r="B52" i="25"/>
  <c r="B43" i="25"/>
  <c r="B35" i="25"/>
  <c r="B27" i="25"/>
  <c r="B19" i="25"/>
  <c r="B11" i="25"/>
  <c r="B99" i="25"/>
  <c r="B91" i="25"/>
  <c r="B83" i="25"/>
  <c r="B75" i="25"/>
  <c r="B67" i="25"/>
  <c r="B59" i="25"/>
  <c r="B51" i="25"/>
  <c r="B42" i="25"/>
  <c r="B34" i="25"/>
  <c r="B26" i="25"/>
  <c r="B18" i="25"/>
  <c r="B10" i="25"/>
  <c r="B90" i="25"/>
  <c r="B82" i="25"/>
  <c r="B74" i="25"/>
  <c r="B66" i="25"/>
  <c r="B58" i="25"/>
  <c r="B49" i="25"/>
  <c r="B41" i="25"/>
  <c r="B33" i="25"/>
  <c r="B25" i="25"/>
  <c r="B17" i="25"/>
  <c r="B48" i="25"/>
  <c r="B40" i="25"/>
  <c r="B32" i="25"/>
  <c r="B24" i="25"/>
  <c r="B16" i="25"/>
  <c r="B9" i="25"/>
  <c r="B8" i="25"/>
  <c r="C12" i="23"/>
  <c r="C13" i="23" s="1"/>
  <c r="K217" i="18" l="1"/>
  <c r="H217" i="18"/>
  <c r="K216" i="18"/>
  <c r="H216" i="18"/>
  <c r="K215" i="18"/>
  <c r="H215" i="18"/>
  <c r="K214" i="18"/>
  <c r="H214" i="18"/>
  <c r="K213" i="18"/>
  <c r="H213" i="18"/>
  <c r="K212" i="18"/>
  <c r="H212" i="18"/>
  <c r="K211" i="18"/>
  <c r="H211" i="18"/>
  <c r="K210" i="18"/>
  <c r="H210" i="18"/>
  <c r="K209" i="18"/>
  <c r="H209" i="18"/>
  <c r="K208" i="18"/>
  <c r="H208" i="18"/>
  <c r="K207" i="18"/>
  <c r="H207" i="18"/>
  <c r="K206" i="18"/>
  <c r="H206" i="18"/>
  <c r="K205" i="18"/>
  <c r="H205" i="18"/>
  <c r="K204" i="18"/>
  <c r="H204" i="18"/>
  <c r="K203" i="18"/>
  <c r="H203" i="18"/>
  <c r="K202" i="18"/>
  <c r="H202" i="18"/>
  <c r="K201" i="18"/>
  <c r="H201" i="18"/>
  <c r="K200" i="18"/>
  <c r="H200" i="18"/>
  <c r="K199" i="18"/>
  <c r="H199" i="18"/>
  <c r="K198" i="18"/>
  <c r="H198" i="18"/>
  <c r="K197" i="18"/>
  <c r="H197" i="18"/>
  <c r="K196" i="18"/>
  <c r="H196" i="18"/>
  <c r="K195" i="18"/>
  <c r="H195" i="18"/>
  <c r="K194" i="18"/>
  <c r="H194" i="18"/>
  <c r="K193" i="18"/>
  <c r="H193" i="18"/>
  <c r="K192" i="18"/>
  <c r="H192" i="18"/>
  <c r="K191" i="18"/>
  <c r="H191" i="18"/>
  <c r="K190" i="18"/>
  <c r="H190" i="18"/>
  <c r="K189" i="18"/>
  <c r="H189" i="18"/>
  <c r="K188" i="18"/>
  <c r="H188" i="18"/>
  <c r="K187" i="18"/>
  <c r="H187" i="18"/>
  <c r="J118" i="18"/>
  <c r="H118" i="18"/>
  <c r="J117" i="18"/>
  <c r="H117" i="18"/>
  <c r="J116" i="18"/>
  <c r="H116" i="18"/>
  <c r="J115" i="18"/>
  <c r="H115" i="18"/>
  <c r="J114" i="18"/>
  <c r="H114" i="18"/>
  <c r="J113" i="18"/>
  <c r="H113" i="18"/>
  <c r="J112" i="18"/>
  <c r="H112" i="18"/>
  <c r="J111" i="18"/>
  <c r="H111" i="18"/>
  <c r="J110" i="18"/>
  <c r="H110" i="18"/>
  <c r="J109" i="18"/>
  <c r="H109" i="18"/>
  <c r="I62" i="18"/>
  <c r="I64" i="18" s="1"/>
  <c r="J61" i="18"/>
  <c r="H61" i="18"/>
  <c r="J60" i="18"/>
  <c r="J59" i="18"/>
  <c r="J58" i="18"/>
  <c r="H58" i="18"/>
  <c r="J57" i="18"/>
  <c r="H57" i="18"/>
  <c r="J56" i="18"/>
  <c r="H56" i="18"/>
  <c r="J55" i="18"/>
  <c r="H55" i="18"/>
  <c r="J68" i="18"/>
  <c r="J58" i="21" l="1"/>
  <c r="H58" i="21"/>
  <c r="J54" i="21"/>
  <c r="H54" i="21"/>
  <c r="J53" i="21"/>
  <c r="H53" i="21"/>
  <c r="J52" i="21"/>
  <c r="H52" i="21"/>
  <c r="J51" i="21"/>
  <c r="H51" i="21"/>
  <c r="J48" i="21"/>
  <c r="H48" i="21"/>
  <c r="J47" i="21"/>
  <c r="H47" i="21"/>
  <c r="J46" i="21"/>
  <c r="H46" i="21"/>
  <c r="J45" i="21"/>
  <c r="H45" i="21"/>
  <c r="J44" i="21"/>
  <c r="H44" i="21"/>
  <c r="J43" i="21"/>
  <c r="H43" i="21"/>
  <c r="J39" i="21"/>
  <c r="H39" i="21"/>
  <c r="J38" i="21"/>
  <c r="H38" i="21"/>
  <c r="J34" i="21"/>
  <c r="H34" i="21"/>
  <c r="J31" i="21"/>
  <c r="H31" i="21"/>
  <c r="H28" i="21"/>
  <c r="K25" i="21"/>
  <c r="H25" i="21"/>
  <c r="K24" i="21"/>
  <c r="H24" i="21"/>
  <c r="K23" i="21"/>
  <c r="H23" i="21"/>
  <c r="K22" i="21"/>
  <c r="H22" i="21"/>
  <c r="K21" i="21"/>
  <c r="H21" i="21"/>
  <c r="K20" i="21"/>
  <c r="H20" i="21"/>
  <c r="K19" i="21"/>
  <c r="H19" i="21"/>
  <c r="K18" i="21"/>
  <c r="H18" i="21"/>
  <c r="J15" i="21"/>
  <c r="H15" i="21"/>
  <c r="J14" i="21"/>
  <c r="H14" i="21"/>
  <c r="J13" i="21"/>
  <c r="H13" i="21"/>
  <c r="J12" i="21"/>
  <c r="H12" i="21"/>
  <c r="J11" i="21"/>
  <c r="H11" i="21"/>
  <c r="J10" i="21"/>
  <c r="H10" i="21"/>
  <c r="J9" i="21"/>
  <c r="H9" i="21"/>
  <c r="J8" i="21"/>
  <c r="H8" i="21"/>
  <c r="J7" i="21"/>
  <c r="H7" i="21"/>
  <c r="J117" i="20" l="1"/>
  <c r="H117" i="20"/>
  <c r="J113" i="20"/>
  <c r="H113" i="20"/>
  <c r="J112" i="20"/>
  <c r="H112" i="20"/>
  <c r="J111" i="20"/>
  <c r="H111" i="20"/>
  <c r="J110" i="20"/>
  <c r="H110" i="20"/>
  <c r="J107" i="20"/>
  <c r="H107" i="20"/>
  <c r="J106" i="20"/>
  <c r="H106" i="20"/>
  <c r="J105" i="20"/>
  <c r="H105" i="20"/>
  <c r="J104" i="20"/>
  <c r="H104" i="20"/>
  <c r="J103" i="20"/>
  <c r="H103" i="20"/>
  <c r="J102" i="20"/>
  <c r="H102" i="20"/>
  <c r="J98" i="20"/>
  <c r="H98" i="20"/>
  <c r="J97" i="20"/>
  <c r="H97" i="20"/>
  <c r="J93" i="20"/>
  <c r="H93" i="20"/>
  <c r="J89" i="20"/>
  <c r="H89" i="20"/>
  <c r="J87" i="20"/>
  <c r="H87" i="20"/>
  <c r="J85" i="20"/>
  <c r="H85" i="20"/>
  <c r="J84" i="20"/>
  <c r="H84" i="20"/>
  <c r="J83" i="20"/>
  <c r="H83" i="20"/>
  <c r="J82" i="20"/>
  <c r="H82" i="20"/>
  <c r="H78" i="20"/>
  <c r="J76" i="20"/>
  <c r="H76" i="20"/>
  <c r="J75" i="20"/>
  <c r="H75" i="20"/>
  <c r="J74" i="20"/>
  <c r="H74" i="20"/>
  <c r="H73" i="20"/>
  <c r="H72" i="20"/>
  <c r="J68" i="20"/>
  <c r="K67" i="20"/>
  <c r="H67" i="20"/>
  <c r="K66" i="20"/>
  <c r="H66" i="20"/>
  <c r="K65" i="20"/>
  <c r="H65" i="20"/>
  <c r="K64" i="20"/>
  <c r="H64" i="20"/>
  <c r="K63" i="20"/>
  <c r="H63" i="20"/>
  <c r="K62" i="20"/>
  <c r="H62" i="20"/>
  <c r="K60" i="20"/>
  <c r="H60" i="20"/>
  <c r="K59" i="20"/>
  <c r="H59" i="20"/>
  <c r="K58" i="20"/>
  <c r="H58" i="20"/>
  <c r="K57" i="20"/>
  <c r="H57" i="20"/>
  <c r="K55" i="20"/>
  <c r="H55" i="20"/>
  <c r="K54" i="20"/>
  <c r="H54" i="20"/>
  <c r="K53" i="20"/>
  <c r="H53" i="20"/>
  <c r="K52" i="20"/>
  <c r="H52" i="20"/>
  <c r="K51" i="20"/>
  <c r="H51" i="20"/>
  <c r="K50" i="20"/>
  <c r="H50" i="20"/>
  <c r="K49" i="20"/>
  <c r="H49" i="20"/>
  <c r="K48" i="20"/>
  <c r="H48" i="20"/>
  <c r="K46" i="20"/>
  <c r="H46" i="20"/>
  <c r="K45" i="20"/>
  <c r="H45" i="20"/>
  <c r="K44" i="20"/>
  <c r="H44" i="20"/>
  <c r="K43" i="20"/>
  <c r="H43" i="20"/>
  <c r="K42" i="20"/>
  <c r="H42" i="20"/>
  <c r="K41" i="20"/>
  <c r="H41" i="20"/>
  <c r="K40" i="20"/>
  <c r="H40" i="20"/>
  <c r="K39" i="20"/>
  <c r="H39" i="20"/>
  <c r="K37" i="20"/>
  <c r="H37" i="20"/>
  <c r="K36" i="20"/>
  <c r="H36" i="20"/>
  <c r="K35" i="20"/>
  <c r="H35" i="20"/>
  <c r="K34" i="20"/>
  <c r="H34" i="20"/>
  <c r="K33" i="20"/>
  <c r="H33" i="20"/>
  <c r="J28" i="20"/>
  <c r="H28" i="20"/>
  <c r="J27" i="20"/>
  <c r="H27" i="20"/>
  <c r="J26" i="20"/>
  <c r="H26" i="20"/>
  <c r="J25" i="20"/>
  <c r="H25" i="20"/>
  <c r="J24" i="20"/>
  <c r="H24" i="20"/>
  <c r="J23" i="20"/>
  <c r="H23" i="20"/>
  <c r="J21" i="20"/>
  <c r="H21" i="20"/>
  <c r="J20" i="20"/>
  <c r="H20" i="20"/>
  <c r="J19" i="20"/>
  <c r="H19" i="20"/>
  <c r="J18" i="20"/>
  <c r="H18" i="20"/>
  <c r="J17" i="20"/>
  <c r="H17" i="20"/>
  <c r="J15" i="20"/>
  <c r="H15" i="20"/>
  <c r="J14" i="20"/>
  <c r="H14" i="20"/>
  <c r="J13" i="20"/>
  <c r="H13" i="20"/>
  <c r="J12" i="20"/>
  <c r="H12" i="20"/>
  <c r="J11" i="20"/>
  <c r="H11" i="20"/>
  <c r="J10" i="20"/>
  <c r="H10" i="20"/>
  <c r="J9" i="20"/>
  <c r="H9" i="20"/>
  <c r="J8" i="20"/>
  <c r="H8" i="20"/>
  <c r="J7" i="20"/>
  <c r="H7" i="20"/>
  <c r="I221" i="18" l="1"/>
  <c r="I142" i="18"/>
  <c r="I120" i="18"/>
  <c r="J41" i="18"/>
  <c r="J40" i="18"/>
  <c r="J39" i="18"/>
  <c r="J38" i="18"/>
  <c r="J37" i="18"/>
  <c r="J36" i="18"/>
  <c r="J21" i="18"/>
  <c r="J20" i="18"/>
  <c r="J19" i="18"/>
  <c r="J18" i="18"/>
  <c r="J17" i="18"/>
  <c r="I22" i="18"/>
  <c r="J22" i="18" s="1"/>
  <c r="J24" i="18" s="1"/>
  <c r="J9" i="18"/>
  <c r="J8" i="18"/>
  <c r="J7" i="18"/>
  <c r="J246" i="18"/>
  <c r="I246" i="18"/>
  <c r="H244" i="18"/>
  <c r="H243" i="18"/>
  <c r="H242" i="18"/>
  <c r="H241" i="18"/>
  <c r="H240" i="18"/>
  <c r="H239" i="18"/>
  <c r="H238" i="18"/>
  <c r="H237" i="18"/>
  <c r="I233" i="18"/>
  <c r="J231" i="18"/>
  <c r="H231" i="18"/>
  <c r="I228" i="18"/>
  <c r="J226" i="18"/>
  <c r="H226" i="18"/>
  <c r="J225" i="18"/>
  <c r="H225" i="18"/>
  <c r="J186" i="18"/>
  <c r="J185" i="18"/>
  <c r="J184" i="18"/>
  <c r="J183" i="18"/>
  <c r="J182" i="18"/>
  <c r="J181" i="18"/>
  <c r="H181" i="18"/>
  <c r="J180" i="18"/>
  <c r="H180" i="18"/>
  <c r="J179" i="18"/>
  <c r="H179" i="18"/>
  <c r="J178" i="18"/>
  <c r="H178" i="18"/>
  <c r="J177" i="18"/>
  <c r="H177" i="18"/>
  <c r="J176" i="18"/>
  <c r="H176" i="18"/>
  <c r="J175" i="18"/>
  <c r="H175" i="18"/>
  <c r="J174" i="18"/>
  <c r="H174" i="18"/>
  <c r="J173" i="18"/>
  <c r="H173" i="18"/>
  <c r="J172" i="18"/>
  <c r="H172" i="18"/>
  <c r="J171" i="18"/>
  <c r="H171" i="18"/>
  <c r="J170" i="18"/>
  <c r="H170" i="18"/>
  <c r="J169" i="18"/>
  <c r="H169" i="18"/>
  <c r="J168" i="18"/>
  <c r="H168" i="18"/>
  <c r="J167" i="18"/>
  <c r="H167" i="18"/>
  <c r="J166" i="18"/>
  <c r="H166" i="18"/>
  <c r="J165" i="18"/>
  <c r="H165" i="18"/>
  <c r="J164" i="18"/>
  <c r="H164" i="18"/>
  <c r="J163" i="18"/>
  <c r="H163" i="18"/>
  <c r="J162" i="18"/>
  <c r="H162" i="18"/>
  <c r="J161" i="18"/>
  <c r="H161" i="18"/>
  <c r="J160" i="18"/>
  <c r="H160" i="18"/>
  <c r="J159" i="18"/>
  <c r="H159" i="18"/>
  <c r="J158" i="18"/>
  <c r="H158" i="18"/>
  <c r="J157" i="18"/>
  <c r="H157" i="18"/>
  <c r="J156" i="18"/>
  <c r="H156" i="18"/>
  <c r="J155" i="18"/>
  <c r="H155" i="18"/>
  <c r="J154" i="18"/>
  <c r="H154" i="18"/>
  <c r="J153" i="18"/>
  <c r="H153" i="18"/>
  <c r="J152" i="18"/>
  <c r="H152" i="18"/>
  <c r="J151" i="18"/>
  <c r="H151" i="18"/>
  <c r="J150" i="18"/>
  <c r="H150" i="18"/>
  <c r="J149" i="18"/>
  <c r="H149" i="18"/>
  <c r="J148" i="18"/>
  <c r="H148" i="18"/>
  <c r="J147" i="18"/>
  <c r="H147" i="18"/>
  <c r="J146" i="18"/>
  <c r="H146" i="18"/>
  <c r="J140" i="18"/>
  <c r="H140" i="18"/>
  <c r="J139" i="18"/>
  <c r="H139" i="18"/>
  <c r="J138" i="18"/>
  <c r="H138" i="18"/>
  <c r="J137" i="18"/>
  <c r="H137" i="18"/>
  <c r="J136" i="18"/>
  <c r="H136" i="18"/>
  <c r="J135" i="18"/>
  <c r="H135" i="18"/>
  <c r="J134" i="18"/>
  <c r="H134" i="18"/>
  <c r="J133" i="18"/>
  <c r="H133" i="18"/>
  <c r="J132" i="18"/>
  <c r="H132" i="18"/>
  <c r="J131" i="18"/>
  <c r="H131" i="18"/>
  <c r="J130" i="18"/>
  <c r="H130" i="18"/>
  <c r="J129" i="18"/>
  <c r="H129" i="18"/>
  <c r="J128" i="18"/>
  <c r="H128" i="18"/>
  <c r="J127" i="18"/>
  <c r="H127" i="18"/>
  <c r="J126" i="18"/>
  <c r="H126" i="18"/>
  <c r="J125" i="18"/>
  <c r="H125" i="18"/>
  <c r="J124" i="18"/>
  <c r="H124" i="18"/>
  <c r="J100" i="18"/>
  <c r="H100" i="18"/>
  <c r="J99" i="18"/>
  <c r="H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H87" i="18"/>
  <c r="J86" i="18"/>
  <c r="H86" i="18"/>
  <c r="J85" i="18"/>
  <c r="H85" i="18"/>
  <c r="J84" i="18"/>
  <c r="H84" i="18"/>
  <c r="J83" i="18"/>
  <c r="H83" i="18"/>
  <c r="J82" i="18"/>
  <c r="H82" i="18"/>
  <c r="J81" i="18"/>
  <c r="H81" i="18"/>
  <c r="J80" i="18"/>
  <c r="H80" i="18"/>
  <c r="J79" i="18"/>
  <c r="H79" i="18"/>
  <c r="J78" i="18"/>
  <c r="H78" i="18"/>
  <c r="J77" i="18"/>
  <c r="H77" i="18"/>
  <c r="J76" i="18"/>
  <c r="H76" i="18"/>
  <c r="J75" i="18"/>
  <c r="H75" i="18"/>
  <c r="J74" i="18"/>
  <c r="H74" i="18"/>
  <c r="J73" i="18"/>
  <c r="J72" i="18"/>
  <c r="J71" i="18"/>
  <c r="J70" i="18"/>
  <c r="J69" i="18"/>
  <c r="J54" i="18"/>
  <c r="H54" i="18"/>
  <c r="I50" i="18"/>
  <c r="I42" i="18"/>
  <c r="I44" i="18" s="1"/>
  <c r="H41" i="18"/>
  <c r="H40" i="18"/>
  <c r="H39" i="18"/>
  <c r="H38" i="18"/>
  <c r="H37" i="18"/>
  <c r="H36" i="18"/>
  <c r="H21" i="18"/>
  <c r="H20" i="18"/>
  <c r="H19" i="18"/>
  <c r="H18" i="18"/>
  <c r="H17" i="18"/>
  <c r="I10" i="18"/>
  <c r="J10" i="18" s="1"/>
  <c r="J12" i="18" s="1"/>
  <c r="H9" i="18"/>
  <c r="H8" i="18"/>
  <c r="H7" i="18"/>
  <c r="J62" i="18" l="1"/>
  <c r="J64" i="18" s="1"/>
  <c r="J221" i="18"/>
  <c r="J120" i="18"/>
  <c r="I24" i="18"/>
  <c r="I12" i="18"/>
  <c r="J50" i="18"/>
  <c r="J42" i="18"/>
  <c r="J44" i="18" s="1"/>
  <c r="J233" i="18"/>
  <c r="J142" i="18"/>
  <c r="J228" i="18"/>
  <c r="I250" i="18" l="1"/>
  <c r="I249" i="18"/>
  <c r="C15" i="23" l="1"/>
  <c r="C16" i="23" l="1"/>
  <c r="C17" i="23" s="1"/>
</calcChain>
</file>

<file path=xl/comments1.xml><?xml version="1.0" encoding="utf-8"?>
<comments xmlns="http://schemas.openxmlformats.org/spreadsheetml/2006/main">
  <authors>
    <author>Richard Tomkins</author>
  </authors>
  <commentList>
    <comment ref="Q57" authorId="0" shapeId="0">
      <text>
        <r>
          <rPr>
            <b/>
            <sz val="9"/>
            <color indexed="81"/>
            <rFont val="Tahoma"/>
            <family val="2"/>
          </rPr>
          <t>Richard Tomkins:</t>
        </r>
        <r>
          <rPr>
            <sz val="9"/>
            <color indexed="81"/>
            <rFont val="Tahoma"/>
            <family val="2"/>
          </rPr>
          <t xml:space="preserve">
PIVOT CURVE OFF THIS POINT
</t>
        </r>
      </text>
    </comment>
  </commentList>
</comments>
</file>

<file path=xl/sharedStrings.xml><?xml version="1.0" encoding="utf-8"?>
<sst xmlns="http://schemas.openxmlformats.org/spreadsheetml/2006/main" count="1182" uniqueCount="537">
  <si>
    <t>DUAL ASSET USA</t>
  </si>
  <si>
    <t>UMR</t>
  </si>
  <si>
    <t>Line Size</t>
  </si>
  <si>
    <t>Inception</t>
  </si>
  <si>
    <t>RATIC</t>
  </si>
  <si>
    <t>Maximum Liab DAU</t>
  </si>
  <si>
    <t>Retention/Excess</t>
  </si>
  <si>
    <t>Facultative only</t>
  </si>
  <si>
    <t>DUAL Ref. No</t>
  </si>
  <si>
    <t>Insured</t>
  </si>
  <si>
    <t>Total Limit</t>
  </si>
  <si>
    <t>Gross To Binder</t>
  </si>
  <si>
    <t>DAU Commission</t>
  </si>
  <si>
    <t>East West Bank</t>
  </si>
  <si>
    <t>CATIC</t>
  </si>
  <si>
    <t>ALLIANT</t>
  </si>
  <si>
    <t xml:space="preserve">ALL BOUND UNDER LINESLIP UMR ZZ1702134 </t>
  </si>
  <si>
    <t>WFG</t>
  </si>
  <si>
    <t>Binder No.</t>
  </si>
  <si>
    <t>IR1801809</t>
  </si>
  <si>
    <t>FNTI</t>
  </si>
  <si>
    <t>AMTRUST</t>
  </si>
  <si>
    <t>Okanogan Country, Washington</t>
  </si>
  <si>
    <t>00-42846119K0</t>
  </si>
  <si>
    <t>Volunteers of America National Services</t>
  </si>
  <si>
    <t>NATIC</t>
  </si>
  <si>
    <t>First Republic Bank</t>
  </si>
  <si>
    <t>00-52993620L0</t>
  </si>
  <si>
    <t>TBC – West Palm Beach Property</t>
  </si>
  <si>
    <t>IOWA</t>
  </si>
  <si>
    <t>Total GWP (IR1801809)</t>
  </si>
  <si>
    <t>00-56176020L0</t>
  </si>
  <si>
    <t>UMB Bank. N.A</t>
  </si>
  <si>
    <t>00-55220620L0</t>
  </si>
  <si>
    <t xml:space="preserve">Tippah County Hospital </t>
  </si>
  <si>
    <t xml:space="preserve">SECURITY </t>
  </si>
  <si>
    <t>B0572YR200271</t>
  </si>
  <si>
    <t xml:space="preserve">NATIC </t>
  </si>
  <si>
    <t>Payment BDX</t>
  </si>
  <si>
    <t>Central Bank of Boone County ISAOA</t>
  </si>
  <si>
    <t>00-58804620L0</t>
  </si>
  <si>
    <t xml:space="preserve">Total: Alliant </t>
  </si>
  <si>
    <t>Total: RATIC</t>
  </si>
  <si>
    <t>Total: CATIC</t>
  </si>
  <si>
    <t>Total: WFG</t>
  </si>
  <si>
    <t>Total: AMTRUST</t>
  </si>
  <si>
    <t xml:space="preserve">Total: Security </t>
  </si>
  <si>
    <t>TEXAN TITLE</t>
  </si>
  <si>
    <t>Harris County Flood Control District</t>
  </si>
  <si>
    <t xml:space="preserve">00-62032420M0 </t>
  </si>
  <si>
    <t>Darmor Investments LP</t>
  </si>
  <si>
    <t>RWN Management, LLC</t>
  </si>
  <si>
    <t>00-66085521M0</t>
  </si>
  <si>
    <t xml:space="preserve">Colliers Mortgage </t>
  </si>
  <si>
    <t>00-66157721M0</t>
  </si>
  <si>
    <t>Springfield First Community Bank</t>
  </si>
  <si>
    <t>Security State Bank and Trust</t>
  </si>
  <si>
    <t>00-67047621M0</t>
  </si>
  <si>
    <t xml:space="preserve">Louisiana Land Bank </t>
  </si>
  <si>
    <t xml:space="preserve">ATGF </t>
  </si>
  <si>
    <t>00-67253321M0</t>
  </si>
  <si>
    <t>SDP REIT, LLC</t>
  </si>
  <si>
    <t>00-67755721M0</t>
  </si>
  <si>
    <t>Centennial Holding Company LLC</t>
  </si>
  <si>
    <t>00-68122221M0</t>
  </si>
  <si>
    <t>Central Bank of the Ozarks</t>
  </si>
  <si>
    <t>AG Essential Housing Multi State 1, LLC</t>
  </si>
  <si>
    <t>00-69332121M0</t>
  </si>
  <si>
    <t>The State of Texas</t>
  </si>
  <si>
    <t xml:space="preserve"> 00-69901321M0</t>
  </si>
  <si>
    <t>Dennis Mayfield and Julie Mayfield</t>
  </si>
  <si>
    <t>00-70114021M0</t>
  </si>
  <si>
    <t>SLR Finance 1, LLC</t>
  </si>
  <si>
    <t>Lennar Homes of Texas Land and Construction, Ltd</t>
  </si>
  <si>
    <t>00-70843521M0</t>
  </si>
  <si>
    <t>2677 Persistence Dr Investors, LLC</t>
  </si>
  <si>
    <t xml:space="preserve">Total: NATIC </t>
  </si>
  <si>
    <t>Total: FNTI</t>
  </si>
  <si>
    <t>Total: IOWA</t>
  </si>
  <si>
    <t>Total: ATGF</t>
  </si>
  <si>
    <t>Umpqua Bank</t>
  </si>
  <si>
    <t>00-71209021M0</t>
  </si>
  <si>
    <t>Remington 30, LLC</t>
  </si>
  <si>
    <t>00-71992221M0</t>
  </si>
  <si>
    <t>Sandera Land Development Co LLC</t>
  </si>
  <si>
    <t>00-72024521M0</t>
  </si>
  <si>
    <t>First Move Properties, LLC and Star-Ross, LLC</t>
  </si>
  <si>
    <t>00-72718421M0</t>
  </si>
  <si>
    <t xml:space="preserve">Weeton Properties </t>
  </si>
  <si>
    <t>00-72727721M0</t>
  </si>
  <si>
    <t xml:space="preserve">ATX Land Holdings </t>
  </si>
  <si>
    <t>00-72774521M0</t>
  </si>
  <si>
    <t xml:space="preserve">First National Bank of Fort Smith </t>
  </si>
  <si>
    <t xml:space="preserve">00-73063321M0 </t>
  </si>
  <si>
    <t>Citibank, NA</t>
  </si>
  <si>
    <t>00-73063621M0</t>
  </si>
  <si>
    <t>00-73924321M0</t>
  </si>
  <si>
    <t>Affinity Lago Clara, LLC</t>
  </si>
  <si>
    <t>Citywide Banks</t>
  </si>
  <si>
    <t>00-74117921M0</t>
  </si>
  <si>
    <t>00-74599821N0</t>
  </si>
  <si>
    <t>Walker &amp; Dunlop Commercial Property Funding, LLC</t>
  </si>
  <si>
    <t>00-75251021N0</t>
  </si>
  <si>
    <t>Granite Partners LLC</t>
  </si>
  <si>
    <t>00-75251821N0</t>
  </si>
  <si>
    <t>KCJ Block LLC</t>
  </si>
  <si>
    <t>00-75252221N0</t>
  </si>
  <si>
    <t>Glencrest Battle Ground, LLC</t>
  </si>
  <si>
    <t>00-75790121N0</t>
  </si>
  <si>
    <t>KLIM Land Bank</t>
  </si>
  <si>
    <t>00-75958021N0</t>
  </si>
  <si>
    <t>Next Level Income Fund LLC</t>
  </si>
  <si>
    <t>00-75958121N0</t>
  </si>
  <si>
    <t>Mike Burch</t>
  </si>
  <si>
    <t>00-76265021N0</t>
  </si>
  <si>
    <t xml:space="preserve">AG ESSENTIAL HOUSING MULTI STATE 2, LLC </t>
  </si>
  <si>
    <t>00-76488821N0</t>
  </si>
  <si>
    <t>00-76489121N0</t>
  </si>
  <si>
    <t>Portman Indstrial LLC</t>
  </si>
  <si>
    <t>00-76658121N0</t>
  </si>
  <si>
    <t>EPC CP Orlando, LLC</t>
  </si>
  <si>
    <t>Happy State Bank, a Texas banking association</t>
  </si>
  <si>
    <t>00-77298721N0</t>
  </si>
  <si>
    <t>00-77755321N0</t>
  </si>
  <si>
    <t>Spry Family, Limited Partnership</t>
  </si>
  <si>
    <t>00-78135221N0</t>
  </si>
  <si>
    <t>Guss Orr Drive, LLC</t>
  </si>
  <si>
    <t xml:space="preserve">00-78135521N0 </t>
  </si>
  <si>
    <t>00-78135921N0</t>
  </si>
  <si>
    <t>321 Washington Street, LLC</t>
  </si>
  <si>
    <t>00-78137221N0</t>
  </si>
  <si>
    <t>Valpico Tracy Apartments, LLC</t>
  </si>
  <si>
    <t>00-78136621N0</t>
  </si>
  <si>
    <t>Construction Loan Services II, LLC</t>
  </si>
  <si>
    <t>00-78141021N0</t>
  </si>
  <si>
    <t>GRD Pearland LLC</t>
  </si>
  <si>
    <t>00-78141221N0</t>
  </si>
  <si>
    <t xml:space="preserve">00-78222621N0 </t>
  </si>
  <si>
    <t>Farm Credit of Western Oklahoma</t>
  </si>
  <si>
    <t>00-78222921N0</t>
  </si>
  <si>
    <t>Lund Ventures</t>
  </si>
  <si>
    <t>Ram Property Investments, LLC</t>
  </si>
  <si>
    <t>00-78416521N0</t>
  </si>
  <si>
    <t>Lennar Homes, LLC, a Florida Limited Liability Company</t>
  </si>
  <si>
    <t>00-78432921N0</t>
  </si>
  <si>
    <t>Harker Heights IRF, LLC</t>
  </si>
  <si>
    <t>00-78433821N0</t>
  </si>
  <si>
    <r>
      <t>7</t>
    </r>
    <r>
      <rPr>
        <vertAlign val="superscript"/>
        <sz val="16"/>
        <color theme="1"/>
        <rFont val="Calibri"/>
        <family val="2"/>
        <scheme val="minor"/>
      </rPr>
      <t>th</t>
    </r>
    <r>
      <rPr>
        <sz val="16"/>
        <color theme="1"/>
        <rFont val="Calibri"/>
        <family val="2"/>
        <scheme val="minor"/>
      </rPr>
      <t xml:space="preserve"> Street Apartments, LLC</t>
    </r>
  </si>
  <si>
    <t>00-78434221N0</t>
  </si>
  <si>
    <t>National Land Partners II</t>
  </si>
  <si>
    <t>00-78434421N0</t>
  </si>
  <si>
    <t>JWW Realty</t>
  </si>
  <si>
    <t>00-78595822N0</t>
  </si>
  <si>
    <t>Summerstone 46, Inc</t>
  </si>
  <si>
    <t>00-78598522N0</t>
  </si>
  <si>
    <t>Moody National Bank</t>
  </si>
  <si>
    <t>00-78598622N0</t>
  </si>
  <si>
    <t>Fairmont Villa, LLC</t>
  </si>
  <si>
    <t>00-78599222N0</t>
  </si>
  <si>
    <t>Virya, LLC</t>
  </si>
  <si>
    <t>00-78599322N0</t>
  </si>
  <si>
    <t>00-78600622N0</t>
  </si>
  <si>
    <t>Taylor 973 LLC</t>
  </si>
  <si>
    <t>00-78683122N0</t>
  </si>
  <si>
    <t>GS1 Operating Company, LLC</t>
  </si>
  <si>
    <t>00-78791622N0</t>
  </si>
  <si>
    <t>Sunrise Multifamily Group, LLC</t>
  </si>
  <si>
    <t>00-78845122N0</t>
  </si>
  <si>
    <t>First National Bank of Pennsylvania</t>
  </si>
  <si>
    <t>00-79029422N0</t>
  </si>
  <si>
    <t>Peter Andrew Coeler and Barbara Carmen Coeler</t>
  </si>
  <si>
    <t>00-79029622N0</t>
  </si>
  <si>
    <t xml:space="preserve">Kim Ahn Family Investments, LLC. </t>
  </si>
  <si>
    <t xml:space="preserve">Various </t>
  </si>
  <si>
    <t xml:space="preserve">Capital Land Investments I, II </t>
  </si>
  <si>
    <t>00-79176322N0</t>
  </si>
  <si>
    <t>B0572YR220706</t>
  </si>
  <si>
    <t>TBA</t>
  </si>
  <si>
    <t>MFT-Brazos, LLC</t>
  </si>
  <si>
    <t>B0572YR220708</t>
  </si>
  <si>
    <t>B0572YR220685</t>
  </si>
  <si>
    <t>00-79454022N0</t>
  </si>
  <si>
    <t>Bank of America, N.A</t>
  </si>
  <si>
    <t>00-79527322N0</t>
  </si>
  <si>
    <t xml:space="preserve">Sammy Virani </t>
  </si>
  <si>
    <t>00-79528622N0</t>
  </si>
  <si>
    <t>Silverfin Seagrass LLC</t>
  </si>
  <si>
    <t>B0572YR220720</t>
  </si>
  <si>
    <t>B0572YR210714</t>
  </si>
  <si>
    <t>00-79876322N0</t>
  </si>
  <si>
    <t xml:space="preserve">Frost Bank </t>
  </si>
  <si>
    <t>B0572YR220725</t>
  </si>
  <si>
    <t xml:space="preserve">LEIGH RODNEY and CLARE F RODNEY </t>
  </si>
  <si>
    <t>00-80123222N0</t>
  </si>
  <si>
    <t xml:space="preserve">KLLB AIV LLC </t>
  </si>
  <si>
    <t>00-80131922N0</t>
  </si>
  <si>
    <t>Tri Point Homes, Texas Inc</t>
  </si>
  <si>
    <t xml:space="preserve">Dayakar Rangineri </t>
  </si>
  <si>
    <t>00-80159922N0</t>
  </si>
  <si>
    <t>00-80313922N0</t>
  </si>
  <si>
    <t>DRP TX 3, LLC</t>
  </si>
  <si>
    <t>00-80388222N0</t>
  </si>
  <si>
    <t xml:space="preserve">HFP, LTD., </t>
  </si>
  <si>
    <t xml:space="preserve">Roger T. Hogan and Cathie Lee Hogan </t>
  </si>
  <si>
    <t>00-80531122N0</t>
  </si>
  <si>
    <t>Peek Road Manors Property LLC</t>
  </si>
  <si>
    <t>00-80722022N0</t>
  </si>
  <si>
    <t>00-80722422N0</t>
  </si>
  <si>
    <t>Eversley Mortgage Investors, LLC</t>
  </si>
  <si>
    <t>Iveywood Park Investors LLC and JWDW Properties II LLC</t>
  </si>
  <si>
    <t>00-80801022N0</t>
  </si>
  <si>
    <t>00-80910022N0</t>
  </si>
  <si>
    <t>Shiv Krupa Hotel, LLC</t>
  </si>
  <si>
    <t>B0572YR220729</t>
  </si>
  <si>
    <t>00-81127122N0</t>
  </si>
  <si>
    <t>00-81126522N0</t>
  </si>
  <si>
    <t>Veritex Community Bank</t>
  </si>
  <si>
    <t xml:space="preserve">00-81128122N0 </t>
  </si>
  <si>
    <t>KLLB AIV LLC</t>
  </si>
  <si>
    <t>00-81129222N0</t>
  </si>
  <si>
    <t xml:space="preserve">Commonwealth Annuity and Life Insurance Company </t>
  </si>
  <si>
    <t>00-81268222N0</t>
  </si>
  <si>
    <t>AARKAY Group, LLC</t>
  </si>
  <si>
    <t>00-81396422N0</t>
  </si>
  <si>
    <t>Allan Shannon</t>
  </si>
  <si>
    <t>00-81396622N0</t>
  </si>
  <si>
    <t xml:space="preserve">ArkLaTex Realty LLC  </t>
  </si>
  <si>
    <t>00-81397122N0</t>
  </si>
  <si>
    <t xml:space="preserve">Arbor Agency Lending, LLC </t>
  </si>
  <si>
    <t>00-81399222N0</t>
  </si>
  <si>
    <t>Northern Wells Multi-School Building Corporation</t>
  </si>
  <si>
    <t>00-81399522N0</t>
  </si>
  <si>
    <t>00-81556922N0</t>
  </si>
  <si>
    <t>Bank of Southern California.</t>
  </si>
  <si>
    <t>00-81510022N0</t>
  </si>
  <si>
    <t>Four Peaks Investment Partners I &amp; II LLC</t>
  </si>
  <si>
    <t>B0572YR220745</t>
  </si>
  <si>
    <t>00-78049821N0</t>
  </si>
  <si>
    <t>Hancock Whitney Bank</t>
  </si>
  <si>
    <t>B0572YR220743</t>
  </si>
  <si>
    <t>Aerie Ventures</t>
  </si>
  <si>
    <t>00-81785122N0</t>
  </si>
  <si>
    <t>00-81810222N0</t>
  </si>
  <si>
    <t>Citibank, N.A.</t>
  </si>
  <si>
    <t>00-81812422N0</t>
  </si>
  <si>
    <t>00-81812822N0</t>
  </si>
  <si>
    <t xml:space="preserve">Bank of Stockton </t>
  </si>
  <si>
    <t>00-81813122N0</t>
  </si>
  <si>
    <t>CRJ Investments, LLC, a Tennessee Limited Liability Company</t>
  </si>
  <si>
    <t>B0572YR220749</t>
  </si>
  <si>
    <t>00-82201922N0</t>
  </si>
  <si>
    <t xml:space="preserve">Amboy Bank </t>
  </si>
  <si>
    <t>Washington Federal Bank</t>
  </si>
  <si>
    <t>00-82203022N0</t>
  </si>
  <si>
    <t>00-82312922N0</t>
  </si>
  <si>
    <t>Farooqi Sealy LLC</t>
  </si>
  <si>
    <t>00-82313222N0</t>
  </si>
  <si>
    <t>First General Bank</t>
  </si>
  <si>
    <t>00-82433922N0</t>
  </si>
  <si>
    <t>Equitable Financial Life Insurance Company</t>
  </si>
  <si>
    <t>00-82434122N0</t>
  </si>
  <si>
    <t>County of Contra Costa</t>
  </si>
  <si>
    <t>00-82439922N0</t>
  </si>
  <si>
    <t>00-82655222N0</t>
  </si>
  <si>
    <t>Dublin Boulevard Owner, LP</t>
  </si>
  <si>
    <t>Tri Counties Bank</t>
  </si>
  <si>
    <t>00-82804922N0</t>
  </si>
  <si>
    <t>00-82804422N0</t>
  </si>
  <si>
    <t xml:space="preserve">First Capital Bank of Texas </t>
  </si>
  <si>
    <t xml:space="preserve">Morgan Stanley Private Bank </t>
  </si>
  <si>
    <t>00-83306322N0</t>
  </si>
  <si>
    <t>Perco Southbound Ranch LLC</t>
  </si>
  <si>
    <t>00-83306922N0</t>
  </si>
  <si>
    <t>00-83307122N0</t>
  </si>
  <si>
    <t>Srikanth Addala</t>
  </si>
  <si>
    <t>B0572YR220575</t>
  </si>
  <si>
    <t>00-83371022N0</t>
  </si>
  <si>
    <t>00-82623022N0</t>
  </si>
  <si>
    <t>00-83567922N0</t>
  </si>
  <si>
    <t>Community Bank of Texas</t>
  </si>
  <si>
    <t>00-83657522N0</t>
  </si>
  <si>
    <t>Allied 34320 Fremont, L.P</t>
  </si>
  <si>
    <t>00-83651722N0</t>
  </si>
  <si>
    <t xml:space="preserve">Kaleb Brewer </t>
  </si>
  <si>
    <t>00-83651322N0</t>
  </si>
  <si>
    <t>Volunteers of America of Los Angeles</t>
  </si>
  <si>
    <t>Total: Texan</t>
  </si>
  <si>
    <t>00-83814022N0</t>
  </si>
  <si>
    <t>Truist Bank</t>
  </si>
  <si>
    <t>00-83818522N0</t>
  </si>
  <si>
    <t>The Prudential Insurance Company of America</t>
  </si>
  <si>
    <t>00-83833122N0</t>
  </si>
  <si>
    <t>Tri Counties Bank.</t>
  </si>
  <si>
    <t>00-83819722N0</t>
  </si>
  <si>
    <t>00-83869422N0</t>
  </si>
  <si>
    <t>Dupaco Community Credit Union</t>
  </si>
  <si>
    <t>00-84150422N0</t>
  </si>
  <si>
    <t>HCL University Park LLC</t>
  </si>
  <si>
    <t>00-84150722N0</t>
  </si>
  <si>
    <t>Preferred Bank - internal payoff</t>
  </si>
  <si>
    <t>00-84590722N0</t>
  </si>
  <si>
    <t>EMLI ARTESIA, TC I, LP, A NEW MEXICO LIMITED PARTNERSHIP</t>
  </si>
  <si>
    <t>00-85077322N0</t>
  </si>
  <si>
    <t>00-85088622N0</t>
  </si>
  <si>
    <t xml:space="preserve">John Markley </t>
  </si>
  <si>
    <t>Same - Park Bixby Tower, Inc., a California corporation</t>
  </si>
  <si>
    <t>00-85278022N0</t>
  </si>
  <si>
    <t>Ranch at Mandeville LLC</t>
  </si>
  <si>
    <t>00-85279522N0</t>
  </si>
  <si>
    <t>00-85389222N0</t>
  </si>
  <si>
    <t>SRM Studio City, LLC</t>
  </si>
  <si>
    <t>B0572YR220760</t>
  </si>
  <si>
    <t>B0572YR220770</t>
  </si>
  <si>
    <t>00-79124922N0</t>
  </si>
  <si>
    <t xml:space="preserve">Belle Meadow Apartment LLC </t>
  </si>
  <si>
    <t>00-78434021n0</t>
  </si>
  <si>
    <t xml:space="preserve">Rhodium House Realty </t>
  </si>
  <si>
    <t>AGENTS</t>
  </si>
  <si>
    <t>B0572YR220777</t>
  </si>
  <si>
    <t>B0572YR220775</t>
  </si>
  <si>
    <t>Total: Agents</t>
  </si>
  <si>
    <t>00-85972222N0</t>
  </si>
  <si>
    <t>Amarillo National Bank</t>
  </si>
  <si>
    <t>00-85973122N0</t>
  </si>
  <si>
    <t xml:space="preserve">Camas Meadows Land, LLC </t>
  </si>
  <si>
    <t>00-85982122N0</t>
  </si>
  <si>
    <t xml:space="preserve">Roxbury20 BC, LLC. </t>
  </si>
  <si>
    <t>00-85992222N0</t>
  </si>
  <si>
    <t>Capital Farm Credit ACA</t>
  </si>
  <si>
    <t>B0572YR220781</t>
  </si>
  <si>
    <t>FAYRO Properties, LLC</t>
  </si>
  <si>
    <t xml:space="preserve">Citibank </t>
  </si>
  <si>
    <t>B0572YR220783</t>
  </si>
  <si>
    <t>B0572YR220785</t>
  </si>
  <si>
    <t>Florene FM Ventures, LLC</t>
  </si>
  <si>
    <t>B0572YR220786</t>
  </si>
  <si>
    <t>Various</t>
  </si>
  <si>
    <t>Various Insured - Feburary 2022</t>
  </si>
  <si>
    <t xml:space="preserve">Various Insured - Feburary 2022 - Stillwater </t>
  </si>
  <si>
    <t>Various Insured - March 2022</t>
  </si>
  <si>
    <t>Various Insured - March 2022 - Stillwater</t>
  </si>
  <si>
    <t xml:space="preserve">B0572YR220786 </t>
  </si>
  <si>
    <t>$8,000</t>
  </si>
  <si>
    <t>Various Insured - January 2022</t>
  </si>
  <si>
    <t>Various Insured - December 2021 - Stillwater</t>
  </si>
  <si>
    <t xml:space="preserve">Happy State Bank </t>
  </si>
  <si>
    <t>00-86563622N0</t>
  </si>
  <si>
    <t>WCO Kingspark, LP</t>
  </si>
  <si>
    <t>00-86310222N0</t>
  </si>
  <si>
    <t>Austin Gateway, LLC</t>
  </si>
  <si>
    <t>00-86760222N0</t>
  </si>
  <si>
    <t>Horsewhoe Ridge RV LLC</t>
  </si>
  <si>
    <t>00-86763922N0</t>
  </si>
  <si>
    <t>Allied Housing, Inc</t>
  </si>
  <si>
    <t>00-86802522N0</t>
  </si>
  <si>
    <t xml:space="preserve">Genesis Captial LLC </t>
  </si>
  <si>
    <t>B0572YR220799</t>
  </si>
  <si>
    <t>00-86997422N0</t>
  </si>
  <si>
    <t>Fagundes Brothers, LLC</t>
  </si>
  <si>
    <t>00-87136222N0</t>
  </si>
  <si>
    <t>DPR FL 3, LLC</t>
  </si>
  <si>
    <t>00-87136122N0</t>
  </si>
  <si>
    <t>DLP Lending Fund, LLC</t>
  </si>
  <si>
    <t>00-87183522N0</t>
  </si>
  <si>
    <t>Yuksel Inc</t>
  </si>
  <si>
    <t>00-86577422N0</t>
  </si>
  <si>
    <t>M&amp;T Bank (institutional lender.)</t>
  </si>
  <si>
    <t>B0572YR220802</t>
  </si>
  <si>
    <t>00-87773522N0</t>
  </si>
  <si>
    <t>DAV Entrepreneurs, LLC</t>
  </si>
  <si>
    <t>B0572YR220804</t>
  </si>
  <si>
    <t>00-80577622N0</t>
  </si>
  <si>
    <t>KL LHB AZ AIV LLC</t>
  </si>
  <si>
    <t>April 2022 Reinsurance Payment</t>
  </si>
  <si>
    <t>B0572YR220806</t>
  </si>
  <si>
    <t xml:space="preserve">May 2022 Reinsurance Payment </t>
  </si>
  <si>
    <t>B0572YR220768</t>
  </si>
  <si>
    <t>B0572YR220808</t>
  </si>
  <si>
    <t>00-87773222N0</t>
  </si>
  <si>
    <t>SCREC REIT Holdings, Inc</t>
  </si>
  <si>
    <t>00-87836322N0</t>
  </si>
  <si>
    <t>West Texas Rehabilitation Center Foundation</t>
  </si>
  <si>
    <t>00-87837022N0</t>
  </si>
  <si>
    <r>
      <t>U.S. Bank National Association</t>
    </r>
    <r>
      <rPr>
        <sz val="16"/>
        <color rgb="FF000000"/>
        <rFont val="Calibri"/>
        <family val="2"/>
        <scheme val="minor"/>
      </rPr>
      <t xml:space="preserve"> </t>
    </r>
  </si>
  <si>
    <t>00-87837422N0</t>
  </si>
  <si>
    <t>Marc Allen</t>
  </si>
  <si>
    <t>00-87842622N0</t>
  </si>
  <si>
    <t>SE Palmetto LLC et al</t>
  </si>
  <si>
    <t>00-87844122N0</t>
  </si>
  <si>
    <t>B0572YR220810</t>
  </si>
  <si>
    <t>00-87847222N0</t>
  </si>
  <si>
    <t xml:space="preserve">600 Katy Mills LLC </t>
  </si>
  <si>
    <t>00-87847322N0</t>
  </si>
  <si>
    <t>Lone Oak Fund</t>
  </si>
  <si>
    <t>00-87905122N0</t>
  </si>
  <si>
    <t xml:space="preserve">UFIRST Credit Union </t>
  </si>
  <si>
    <t>00-87905322N0</t>
  </si>
  <si>
    <t>Mallik Avula Screedhar Aaloori</t>
  </si>
  <si>
    <t>00-86761622N0</t>
  </si>
  <si>
    <t>00-87971322N0</t>
  </si>
  <si>
    <t>00-87971422N0</t>
  </si>
  <si>
    <t xml:space="preserve">U.S. Bank, N.A. </t>
  </si>
  <si>
    <t>00-87972722N0</t>
  </si>
  <si>
    <t>First Republic Bank, a California Chartered Commercial Bank.</t>
  </si>
  <si>
    <t>00-88304422N0</t>
  </si>
  <si>
    <t>Guranty Bank &amp; Trust NA</t>
  </si>
  <si>
    <t>Alliance Bank of Central Texas</t>
  </si>
  <si>
    <t>00-88309722N0</t>
  </si>
  <si>
    <t>00-88312922N0</t>
  </si>
  <si>
    <t>Northpark Montrose 141, LLC</t>
  </si>
  <si>
    <t>00-81129122N0</t>
  </si>
  <si>
    <t>Roundrock Capital LLC</t>
  </si>
  <si>
    <t>00-89059722N0</t>
  </si>
  <si>
    <t>B0572YR220727</t>
  </si>
  <si>
    <t>B0572YR220764</t>
  </si>
  <si>
    <t>b0572yr220575 / B0572YR220757</t>
  </si>
  <si>
    <t>Need It More, OP</t>
  </si>
  <si>
    <t>00-89410522N0</t>
  </si>
  <si>
    <t xml:space="preserve">Capital Farm Credit ACA </t>
  </si>
  <si>
    <t>00-89411022N0</t>
  </si>
  <si>
    <t>00-89699422N0</t>
  </si>
  <si>
    <t>Collington Apartments, LLC</t>
  </si>
  <si>
    <t>00-89699822N0</t>
  </si>
  <si>
    <t>Highgate Orlando Apartments, LLC</t>
  </si>
  <si>
    <t>00-89701922N0</t>
  </si>
  <si>
    <t>BancorpSouth Bank</t>
  </si>
  <si>
    <t>B0572YR220816</t>
  </si>
  <si>
    <t>00-83833622N0</t>
  </si>
  <si>
    <t>A&amp;S Capital LLC</t>
  </si>
  <si>
    <t>June 2022 Reinsurance Payment</t>
  </si>
  <si>
    <t>B0572YR220818</t>
  </si>
  <si>
    <t xml:space="preserve">July 2022 Reinsurance Payment </t>
  </si>
  <si>
    <t>B0572YR220820</t>
  </si>
  <si>
    <t>00-90033522N0</t>
  </si>
  <si>
    <t>00-89696122N0</t>
  </si>
  <si>
    <t>Castle Lake Homes LLC</t>
  </si>
  <si>
    <t>00-92460722O0</t>
  </si>
  <si>
    <t>First Midwest Bank of Dexter</t>
  </si>
  <si>
    <t>00-92534922O0</t>
  </si>
  <si>
    <t>Amarillo National Bank ISAOA/ATIMA</t>
  </si>
  <si>
    <t>RCP River Oaks LLP</t>
  </si>
  <si>
    <t>00-91405722N0</t>
  </si>
  <si>
    <t>SE Montrose LLC</t>
  </si>
  <si>
    <t>Tanara Management</t>
  </si>
  <si>
    <t>FV Newhope Partners, LLC</t>
  </si>
  <si>
    <t>Site Solutions, LLC</t>
  </si>
  <si>
    <t>Woodspur Farming LLC</t>
  </si>
  <si>
    <t>575 Broadhollow Energy LLC</t>
  </si>
  <si>
    <t>00-96878022O0</t>
  </si>
  <si>
    <t>M&amp;T Bank</t>
  </si>
  <si>
    <t>00-96877422O0</t>
  </si>
  <si>
    <t>Joor road</t>
  </si>
  <si>
    <t>Xiong Briarwood LLC</t>
  </si>
  <si>
    <t>00-92709022O0</t>
  </si>
  <si>
    <t>00-94426322O0</t>
  </si>
  <si>
    <t>B0572YR220839</t>
  </si>
  <si>
    <t>B0572YR220865</t>
  </si>
  <si>
    <t>00-94440522O0</t>
  </si>
  <si>
    <t>b0572YR220865</t>
  </si>
  <si>
    <t>B0572YR220875</t>
  </si>
  <si>
    <t>B0572YR220876</t>
  </si>
  <si>
    <t>Oct</t>
  </si>
  <si>
    <t>Sep</t>
  </si>
  <si>
    <t>Nov</t>
  </si>
  <si>
    <t>B0572Yr220833</t>
  </si>
  <si>
    <t>Greenwood Ventures</t>
  </si>
  <si>
    <t>Aug</t>
  </si>
  <si>
    <t>B0572YR220845</t>
  </si>
  <si>
    <t>Jul</t>
  </si>
  <si>
    <t>B0572YR220832</t>
  </si>
  <si>
    <t>OCT</t>
  </si>
  <si>
    <t>B0572YR220840</t>
  </si>
  <si>
    <t>B0572YR220841</t>
  </si>
  <si>
    <t>B0572YR220838</t>
  </si>
  <si>
    <t>B0572YR220850</t>
  </si>
  <si>
    <t>B0572YR220851</t>
  </si>
  <si>
    <t>B0572YR220853</t>
  </si>
  <si>
    <t>00-91585122No</t>
  </si>
  <si>
    <t>A Determined Seed, LLC</t>
  </si>
  <si>
    <t>Sept</t>
  </si>
  <si>
    <t>B0572YR220854</t>
  </si>
  <si>
    <t>B0572YR220855</t>
  </si>
  <si>
    <t>B0572YR220857</t>
  </si>
  <si>
    <t>B0572YR220858</t>
  </si>
  <si>
    <t>00-93320822O0</t>
  </si>
  <si>
    <t>B0572YR220849</t>
  </si>
  <si>
    <t>00-89702222No</t>
  </si>
  <si>
    <t>B0572YR220860</t>
  </si>
  <si>
    <t>Greater Nevada Credit Union</t>
  </si>
  <si>
    <t>B0572YR220871</t>
  </si>
  <si>
    <t>B0572YR220872</t>
  </si>
  <si>
    <t>00-93873522O0</t>
  </si>
  <si>
    <t>00-85281822N0</t>
  </si>
  <si>
    <t>Townsend trace LLC</t>
  </si>
  <si>
    <t>b0572YR220872</t>
  </si>
  <si>
    <t>DEC</t>
  </si>
  <si>
    <t>WGF</t>
  </si>
  <si>
    <t>TEXAN</t>
  </si>
  <si>
    <t>Alliant</t>
  </si>
  <si>
    <t>ATGF</t>
  </si>
  <si>
    <t>Security</t>
  </si>
  <si>
    <t>No AUG SEP OCT</t>
  </si>
  <si>
    <t>No Aug,Sep, Nov, Dec</t>
  </si>
  <si>
    <t>None</t>
  </si>
  <si>
    <t>Prudent Growth Partners LLC</t>
  </si>
  <si>
    <t>00-12945923O0</t>
  </si>
  <si>
    <t xml:space="preserve">Limit Exposed </t>
  </si>
  <si>
    <t>Facultative Attachment Point</t>
  </si>
  <si>
    <t>Percentage Limit Exposed</t>
  </si>
  <si>
    <t>Percentage exposed</t>
  </si>
  <si>
    <t>% of ONP</t>
  </si>
  <si>
    <t>Rate per $1000</t>
  </si>
  <si>
    <t>INPUTS</t>
  </si>
  <si>
    <t>Excess Factor</t>
  </si>
  <si>
    <t>Excess Premium</t>
  </si>
  <si>
    <t xml:space="preserve">North American Title Reinsurance Purchasing Group </t>
  </si>
  <si>
    <t xml:space="preserve">Excess Facultative Facility </t>
  </si>
  <si>
    <t>The RI form is changing to without direct access- attached</t>
  </si>
  <si>
    <t>Aon will handle the accounting and bordereaux for the program.</t>
  </si>
  <si>
    <t>Quotes will lapse after 60days and would need to be re-applied for/extended</t>
  </si>
  <si>
    <t xml:space="preserve">The Key Provisions </t>
  </si>
  <si>
    <t>1 ) No Co-insurance with other title insurers</t>
  </si>
  <si>
    <t>2 )Any exposure to mechanic lien coverage will need to be explained in full.</t>
  </si>
  <si>
    <t>3) The Ceder will need to insert and provide verificaton of the 100% technical or rate filed premium for the whole policy limit</t>
  </si>
  <si>
    <t>Minimum Premium $1500</t>
  </si>
  <si>
    <t xml:space="preserve">Administration </t>
  </si>
  <si>
    <t>Bradley.Glover@aon.com</t>
  </si>
  <si>
    <t>Georgia.Butterworth@chaucergroup.com</t>
  </si>
  <si>
    <t>Richard.Tomkins@aon.com</t>
  </si>
  <si>
    <t>Martin.Cook@aon.com</t>
  </si>
  <si>
    <t xml:space="preserve">1) Proposals to be sent to </t>
  </si>
  <si>
    <t>Original Net Premium (see below)</t>
  </si>
  <si>
    <t>THE MEMBERSHIP HAS NO RIGHTS TO ISSUE QUOTES WITHOUT PRIOR APPROVAL OF THE REINSURER OR THEIR AGENT.</t>
  </si>
  <si>
    <t>Adam.Howard@chaucergroup.com</t>
  </si>
  <si>
    <t>Instructions: if you buy shared layer up to $20m insert $20m if you buy shared layer up to $30m insert $30m</t>
  </si>
  <si>
    <t>100 % Policy Limit</t>
  </si>
  <si>
    <t>Limits:  $50m xs of ($20m or $30m). Additional ceded limits will be considered up $75m via special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</si>
</sst>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_-[$$-409]* #,##0_ ;_-[$$-409]* \-#,##0\ ;_-[$$-409]* &quot;-&quot;??_ ;_-@_ "/>
    <numFmt numFmtId="168" formatCode="&quot;$&quot;#,##0.00"/>
    <numFmt numFmtId="169" formatCode="&quot; &quot;[$$-409]* #,##0.00&quot; &quot;;&quot; &quot;[$$-409]* &quot;-&quot;#,##0.00&quot; &quot;;&quot; &quot;[$$-409]* &quot;-&quot;#&quot; &quot;;&quot; &quot;@&quot; &quot;"/>
    <numFmt numFmtId="170" formatCode="_([$$-409]* #,##0_);_([$$-409]* \(#,##0\);_([$$-409]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</font>
    <font>
      <i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6"/>
      <color rgb="FF22222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6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89">
    <xf numFmtId="0" fontId="0" fillId="0" borderId="0" xfId="0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167" fontId="8" fillId="0" borderId="0" xfId="0" applyNumberFormat="1" applyFont="1"/>
    <xf numFmtId="9" fontId="8" fillId="0" borderId="0" xfId="0" applyNumberFormat="1" applyFont="1"/>
    <xf numFmtId="166" fontId="8" fillId="0" borderId="0" xfId="1" applyNumberFormat="1" applyFont="1" applyFill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66" fontId="8" fillId="0" borderId="0" xfId="0" applyNumberFormat="1" applyFont="1"/>
    <xf numFmtId="14" fontId="8" fillId="0" borderId="0" xfId="0" applyNumberFormat="1" applyFont="1" applyAlignment="1">
      <alignment horizontal="center"/>
    </xf>
    <xf numFmtId="9" fontId="8" fillId="0" borderId="0" xfId="4" applyFont="1" applyFill="1"/>
    <xf numFmtId="3" fontId="8" fillId="0" borderId="0" xfId="0" applyNumberFormat="1" applyFont="1"/>
    <xf numFmtId="166" fontId="9" fillId="0" borderId="0" xfId="0" applyNumberFormat="1" applyFont="1"/>
    <xf numFmtId="166" fontId="11" fillId="0" borderId="0" xfId="0" applyNumberFormat="1" applyFont="1"/>
    <xf numFmtId="167" fontId="8" fillId="0" borderId="0" xfId="1" applyNumberFormat="1" applyFont="1" applyFill="1"/>
    <xf numFmtId="0" fontId="6" fillId="0" borderId="0" xfId="0" applyFont="1" applyAlignment="1">
      <alignment horizontal="left"/>
    </xf>
    <xf numFmtId="0" fontId="13" fillId="0" borderId="0" xfId="0" applyFont="1"/>
    <xf numFmtId="166" fontId="10" fillId="0" borderId="0" xfId="0" applyNumberFormat="1" applyFont="1"/>
    <xf numFmtId="0" fontId="11" fillId="0" borderId="0" xfId="0" applyFont="1"/>
    <xf numFmtId="0" fontId="15" fillId="0" borderId="0" xfId="0" applyFont="1"/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8" fillId="0" borderId="0" xfId="0" applyNumberFormat="1" applyFont="1"/>
    <xf numFmtId="9" fontId="8" fillId="0" borderId="0" xfId="4" applyFont="1" applyFill="1" applyAlignment="1">
      <alignment horizontal="center"/>
    </xf>
    <xf numFmtId="166" fontId="10" fillId="0" borderId="0" xfId="1" applyNumberFormat="1" applyFont="1" applyFill="1"/>
    <xf numFmtId="9" fontId="8" fillId="0" borderId="0" xfId="4" applyFont="1" applyFill="1" applyAlignment="1">
      <alignment vertical="center"/>
    </xf>
    <xf numFmtId="166" fontId="8" fillId="0" borderId="0" xfId="0" applyNumberFormat="1" applyFont="1" applyAlignment="1">
      <alignment vertical="center"/>
    </xf>
    <xf numFmtId="9" fontId="8" fillId="0" borderId="0" xfId="4" applyFont="1" applyFill="1" applyAlignment="1"/>
    <xf numFmtId="166" fontId="8" fillId="0" borderId="0" xfId="1" applyNumberFormat="1" applyFont="1" applyFill="1" applyAlignment="1"/>
    <xf numFmtId="166" fontId="10" fillId="0" borderId="0" xfId="1" applyNumberFormat="1" applyFont="1" applyFill="1" applyAlignment="1"/>
    <xf numFmtId="9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6" fontId="2" fillId="0" borderId="0" xfId="0" applyNumberFormat="1" applyFont="1"/>
    <xf numFmtId="166" fontId="0" fillId="0" borderId="0" xfId="0" applyNumberFormat="1"/>
    <xf numFmtId="166" fontId="8" fillId="0" borderId="0" xfId="3" applyNumberFormat="1" applyFont="1" applyFill="1"/>
    <xf numFmtId="167" fontId="8" fillId="0" borderId="0" xfId="4" applyNumberFormat="1" applyFont="1" applyFill="1" applyAlignment="1"/>
    <xf numFmtId="166" fontId="8" fillId="0" borderId="0" xfId="1" applyNumberFormat="1" applyFont="1" applyFill="1" applyBorder="1" applyAlignment="1"/>
    <xf numFmtId="166" fontId="9" fillId="0" borderId="0" xfId="1" applyNumberFormat="1" applyFont="1" applyFill="1" applyAlignment="1"/>
    <xf numFmtId="166" fontId="2" fillId="0" borderId="0" xfId="1" applyNumberFormat="1" applyFont="1" applyFill="1" applyAlignment="1"/>
    <xf numFmtId="10" fontId="2" fillId="0" borderId="0" xfId="0" applyNumberFormat="1" applyFont="1"/>
    <xf numFmtId="10" fontId="2" fillId="0" borderId="0" xfId="4" applyNumberFormat="1" applyFont="1" applyFill="1" applyAlignment="1"/>
    <xf numFmtId="166" fontId="18" fillId="0" borderId="0" xfId="0" applyNumberFormat="1" applyFont="1"/>
    <xf numFmtId="0" fontId="2" fillId="0" borderId="0" xfId="0" applyFont="1"/>
    <xf numFmtId="167" fontId="10" fillId="0" borderId="0" xfId="0" applyNumberFormat="1" applyFont="1"/>
    <xf numFmtId="9" fontId="16" fillId="0" borderId="0" xfId="4" applyFont="1" applyFill="1" applyAlignment="1"/>
    <xf numFmtId="3" fontId="10" fillId="0" borderId="0" xfId="0" applyNumberFormat="1" applyFont="1"/>
    <xf numFmtId="9" fontId="2" fillId="0" borderId="0" xfId="0" applyNumberFormat="1" applyFont="1"/>
    <xf numFmtId="4" fontId="8" fillId="0" borderId="0" xfId="0" applyNumberFormat="1" applyFont="1"/>
    <xf numFmtId="167" fontId="2" fillId="0" borderId="0" xfId="0" applyNumberFormat="1" applyFont="1"/>
    <xf numFmtId="0" fontId="2" fillId="0" borderId="2" xfId="0" applyFont="1" applyBorder="1"/>
    <xf numFmtId="166" fontId="9" fillId="0" borderId="3" xfId="1" applyNumberFormat="1" applyFont="1" applyFill="1" applyBorder="1" applyAlignment="1"/>
    <xf numFmtId="0" fontId="12" fillId="0" borderId="0" xfId="0" applyFont="1"/>
    <xf numFmtId="0" fontId="2" fillId="0" borderId="4" xfId="0" applyFont="1" applyBorder="1"/>
    <xf numFmtId="166" fontId="9" fillId="0" borderId="5" xfId="1" applyNumberFormat="1" applyFont="1" applyFill="1" applyBorder="1" applyAlignment="1"/>
    <xf numFmtId="4" fontId="11" fillId="0" borderId="0" xfId="0" applyNumberFormat="1" applyFont="1"/>
    <xf numFmtId="3" fontId="11" fillId="0" borderId="0" xfId="2" applyNumberFormat="1" applyFont="1" applyAlignment="1">
      <alignment readingOrder="1"/>
    </xf>
    <xf numFmtId="9" fontId="6" fillId="0" borderId="0" xfId="4" applyFont="1" applyFill="1" applyAlignment="1">
      <alignment horizontal="center"/>
    </xf>
    <xf numFmtId="9" fontId="8" fillId="0" borderId="0" xfId="4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17" fontId="8" fillId="0" borderId="0" xfId="3" applyNumberFormat="1" applyFont="1" applyFill="1" applyAlignment="1">
      <alignment horizontal="left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166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" fillId="0" borderId="0" xfId="0" applyNumberFormat="1" applyFont="1"/>
    <xf numFmtId="4" fontId="9" fillId="0" borderId="0" xfId="0" applyNumberFormat="1" applyFont="1"/>
    <xf numFmtId="166" fontId="13" fillId="0" borderId="0" xfId="0" applyNumberFormat="1" applyFont="1"/>
    <xf numFmtId="14" fontId="8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wrapText="1"/>
    </xf>
    <xf numFmtId="9" fontId="0" fillId="0" borderId="0" xfId="0" applyNumberFormat="1"/>
    <xf numFmtId="0" fontId="14" fillId="0" borderId="0" xfId="0" applyFont="1"/>
    <xf numFmtId="0" fontId="2" fillId="0" borderId="0" xfId="0" applyFont="1" applyAlignment="1">
      <alignment vertical="center"/>
    </xf>
    <xf numFmtId="14" fontId="13" fillId="0" borderId="0" xfId="0" applyNumberFormat="1" applyFont="1"/>
    <xf numFmtId="166" fontId="1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9" fontId="19" fillId="0" borderId="0" xfId="0" applyNumberFormat="1" applyFont="1"/>
    <xf numFmtId="14" fontId="19" fillId="0" borderId="0" xfId="0" applyNumberFormat="1" applyFont="1"/>
    <xf numFmtId="3" fontId="19" fillId="0" borderId="0" xfId="0" applyNumberFormat="1" applyFont="1"/>
    <xf numFmtId="165" fontId="19" fillId="0" borderId="0" xfId="3" applyFont="1" applyFill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10" applyFont="1" applyAlignment="1">
      <alignment horizontal="left"/>
    </xf>
    <xf numFmtId="0" fontId="2" fillId="0" borderId="0" xfId="0" applyFont="1" applyAlignment="1">
      <alignment horizontal="left" vertical="center"/>
    </xf>
    <xf numFmtId="9" fontId="2" fillId="0" borderId="0" xfId="4" applyFont="1" applyFill="1" applyAlignment="1">
      <alignment horizontal="center"/>
    </xf>
    <xf numFmtId="9" fontId="8" fillId="0" borderId="0" xfId="4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166" fontId="22" fillId="0" borderId="0" xfId="0" applyNumberFormat="1" applyFont="1"/>
    <xf numFmtId="3" fontId="22" fillId="0" borderId="0" xfId="0" applyNumberFormat="1" applyFont="1"/>
    <xf numFmtId="0" fontId="22" fillId="0" borderId="0" xfId="0" applyFont="1" applyAlignment="1">
      <alignment horizontal="center" vertical="center"/>
    </xf>
    <xf numFmtId="4" fontId="22" fillId="0" borderId="0" xfId="0" applyNumberFormat="1" applyFont="1"/>
    <xf numFmtId="17" fontId="8" fillId="0" borderId="0" xfId="0" applyNumberFormat="1" applyFont="1"/>
    <xf numFmtId="165" fontId="8" fillId="0" borderId="0" xfId="3" applyFont="1" applyFill="1" applyAlignment="1"/>
    <xf numFmtId="165" fontId="8" fillId="0" borderId="0" xfId="3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/>
    </xf>
    <xf numFmtId="169" fontId="8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69" fontId="8" fillId="0" borderId="0" xfId="0" applyNumberFormat="1" applyFont="1"/>
    <xf numFmtId="0" fontId="26" fillId="0" borderId="0" xfId="0" applyFont="1"/>
    <xf numFmtId="4" fontId="26" fillId="0" borderId="0" xfId="0" applyNumberFormat="1" applyFont="1"/>
    <xf numFmtId="166" fontId="13" fillId="0" borderId="0" xfId="0" applyNumberFormat="1" applyFont="1" applyAlignment="1">
      <alignment vertical="center"/>
    </xf>
    <xf numFmtId="166" fontId="9" fillId="0" borderId="0" xfId="1" applyNumberFormat="1" applyFont="1" applyFill="1"/>
    <xf numFmtId="0" fontId="13" fillId="2" borderId="0" xfId="0" applyFont="1" applyFill="1"/>
    <xf numFmtId="14" fontId="8" fillId="2" borderId="0" xfId="0" applyNumberFormat="1" applyFont="1" applyFill="1"/>
    <xf numFmtId="166" fontId="8" fillId="2" borderId="0" xfId="0" applyNumberFormat="1" applyFont="1" applyFill="1" applyAlignment="1">
      <alignment horizontal="center" vertical="center"/>
    </xf>
    <xf numFmtId="169" fontId="8" fillId="2" borderId="0" xfId="0" applyNumberFormat="1" applyFont="1" applyFill="1"/>
    <xf numFmtId="9" fontId="8" fillId="2" borderId="0" xfId="4" applyFont="1" applyFill="1" applyAlignment="1">
      <alignment horizontal="center" vertical="center"/>
    </xf>
    <xf numFmtId="169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14" fontId="8" fillId="2" borderId="0" xfId="0" applyNumberFormat="1" applyFont="1" applyFill="1" applyAlignment="1">
      <alignment vertical="center"/>
    </xf>
    <xf numFmtId="166" fontId="8" fillId="2" borderId="0" xfId="0" applyNumberFormat="1" applyFont="1" applyFill="1"/>
    <xf numFmtId="166" fontId="8" fillId="2" borderId="0" xfId="0" applyNumberFormat="1" applyFont="1" applyFill="1" applyAlignment="1">
      <alignment vertical="center"/>
    </xf>
    <xf numFmtId="9" fontId="8" fillId="2" borderId="0" xfId="4" applyFont="1" applyFill="1" applyAlignment="1">
      <alignment vertical="center"/>
    </xf>
    <xf numFmtId="166" fontId="8" fillId="2" borderId="0" xfId="4" applyNumberFormat="1" applyFont="1" applyFill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66" fontId="8" fillId="3" borderId="0" xfId="0" applyNumberFormat="1" applyFont="1" applyFill="1" applyAlignment="1">
      <alignment vertical="center"/>
    </xf>
    <xf numFmtId="169" fontId="8" fillId="3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/>
    </xf>
    <xf numFmtId="166" fontId="8" fillId="4" borderId="0" xfId="0" applyNumberFormat="1" applyFont="1" applyFill="1" applyAlignment="1">
      <alignment vertical="center"/>
    </xf>
    <xf numFmtId="14" fontId="13" fillId="2" borderId="0" xfId="0" applyNumberFormat="1" applyFont="1" applyFill="1"/>
    <xf numFmtId="9" fontId="8" fillId="2" borderId="0" xfId="4" applyFont="1" applyFill="1" applyAlignment="1">
      <alignment horizontal="center"/>
    </xf>
    <xf numFmtId="0" fontId="8" fillId="5" borderId="0" xfId="0" applyFont="1" applyFill="1" applyAlignment="1">
      <alignment horizontal="left" vertical="center"/>
    </xf>
    <xf numFmtId="0" fontId="13" fillId="5" borderId="0" xfId="0" applyFont="1" applyFill="1"/>
    <xf numFmtId="0" fontId="8" fillId="5" borderId="0" xfId="0" applyFont="1" applyFill="1"/>
    <xf numFmtId="14" fontId="13" fillId="5" borderId="0" xfId="0" applyNumberFormat="1" applyFont="1" applyFill="1"/>
    <xf numFmtId="166" fontId="8" fillId="5" borderId="0" xfId="0" applyNumberFormat="1" applyFont="1" applyFill="1"/>
    <xf numFmtId="9" fontId="8" fillId="5" borderId="0" xfId="4" applyFont="1" applyFill="1" applyAlignment="1">
      <alignment horizontal="center"/>
    </xf>
    <xf numFmtId="166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vertical="center"/>
    </xf>
    <xf numFmtId="14" fontId="8" fillId="5" borderId="0" xfId="0" applyNumberFormat="1" applyFont="1" applyFill="1"/>
    <xf numFmtId="14" fontId="8" fillId="5" borderId="0" xfId="0" applyNumberFormat="1" applyFont="1" applyFill="1" applyAlignment="1">
      <alignment horizontal="center" vertical="center"/>
    </xf>
    <xf numFmtId="9" fontId="8" fillId="5" borderId="0" xfId="4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16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8" fillId="4" borderId="0" xfId="0" applyFont="1" applyFill="1"/>
    <xf numFmtId="14" fontId="8" fillId="4" borderId="0" xfId="0" applyNumberFormat="1" applyFont="1" applyFill="1"/>
    <xf numFmtId="166" fontId="8" fillId="4" borderId="0" xfId="0" applyNumberFormat="1" applyFont="1" applyFill="1"/>
    <xf numFmtId="9" fontId="8" fillId="4" borderId="0" xfId="4" applyFont="1" applyFill="1" applyAlignment="1">
      <alignment horizontal="center"/>
    </xf>
    <xf numFmtId="166" fontId="8" fillId="4" borderId="0" xfId="0" applyNumberFormat="1" applyFont="1" applyFill="1" applyAlignment="1">
      <alignment horizontal="center" vertical="center"/>
    </xf>
    <xf numFmtId="0" fontId="13" fillId="4" borderId="0" xfId="0" applyFont="1" applyFill="1"/>
    <xf numFmtId="14" fontId="13" fillId="4" borderId="0" xfId="0" applyNumberFormat="1" applyFont="1" applyFill="1"/>
    <xf numFmtId="0" fontId="13" fillId="4" borderId="0" xfId="0" applyFont="1" applyFill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vertical="center"/>
    </xf>
    <xf numFmtId="14" fontId="8" fillId="3" borderId="0" xfId="0" applyNumberFormat="1" applyFont="1" applyFill="1"/>
    <xf numFmtId="166" fontId="8" fillId="3" borderId="0" xfId="0" applyNumberFormat="1" applyFont="1" applyFill="1"/>
    <xf numFmtId="9" fontId="8" fillId="3" borderId="0" xfId="4" applyFont="1" applyFill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0" fontId="13" fillId="3" borderId="0" xfId="0" applyFont="1" applyFill="1"/>
    <xf numFmtId="14" fontId="13" fillId="3" borderId="0" xfId="0" applyNumberFormat="1" applyFont="1" applyFill="1"/>
    <xf numFmtId="169" fontId="8" fillId="3" borderId="0" xfId="0" applyNumberFormat="1" applyFont="1" applyFill="1"/>
    <xf numFmtId="169" fontId="8" fillId="3" borderId="0" xfId="0" applyNumberFormat="1" applyFont="1" applyFill="1" applyAlignment="1">
      <alignment vertical="center"/>
    </xf>
    <xf numFmtId="0" fontId="8" fillId="6" borderId="0" xfId="0" applyFont="1" applyFill="1"/>
    <xf numFmtId="0" fontId="13" fillId="6" borderId="0" xfId="0" applyFont="1" applyFill="1"/>
    <xf numFmtId="14" fontId="8" fillId="6" borderId="0" xfId="0" applyNumberFormat="1" applyFont="1" applyFill="1"/>
    <xf numFmtId="166" fontId="8" fillId="6" borderId="0" xfId="0" applyNumberFormat="1" applyFont="1" applyFill="1"/>
    <xf numFmtId="169" fontId="8" fillId="6" borderId="0" xfId="0" applyNumberFormat="1" applyFont="1" applyFill="1"/>
    <xf numFmtId="9" fontId="8" fillId="6" borderId="0" xfId="4" applyFont="1" applyFill="1" applyAlignment="1">
      <alignment horizontal="center"/>
    </xf>
    <xf numFmtId="166" fontId="8" fillId="6" borderId="0" xfId="0" applyNumberFormat="1" applyFont="1" applyFill="1" applyAlignment="1">
      <alignment horizontal="center" vertical="center"/>
    </xf>
    <xf numFmtId="169" fontId="8" fillId="6" borderId="0" xfId="0" applyNumberFormat="1" applyFont="1" applyFill="1" applyAlignment="1">
      <alignment vertical="center"/>
    </xf>
    <xf numFmtId="169" fontId="8" fillId="6" borderId="0" xfId="0" applyNumberFormat="1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166" fontId="8" fillId="6" borderId="0" xfId="0" applyNumberFormat="1" applyFont="1" applyFill="1" applyAlignment="1">
      <alignment vertical="center"/>
    </xf>
    <xf numFmtId="14" fontId="13" fillId="6" borderId="0" xfId="0" applyNumberFormat="1" applyFont="1" applyFill="1"/>
    <xf numFmtId="166" fontId="21" fillId="6" borderId="0" xfId="0" applyNumberFormat="1" applyFont="1" applyFill="1" applyAlignment="1">
      <alignment vertical="center"/>
    </xf>
    <xf numFmtId="14" fontId="8" fillId="6" borderId="0" xfId="0" applyNumberFormat="1" applyFont="1" applyFill="1" applyAlignment="1">
      <alignment horizontal="center" vertical="center"/>
    </xf>
    <xf numFmtId="9" fontId="8" fillId="6" borderId="0" xfId="4" applyFont="1" applyFill="1" applyAlignment="1">
      <alignment horizontal="center" vertical="center"/>
    </xf>
    <xf numFmtId="166" fontId="8" fillId="6" borderId="0" xfId="3" applyNumberFormat="1" applyFont="1" applyFill="1"/>
    <xf numFmtId="9" fontId="8" fillId="6" borderId="0" xfId="4" applyFont="1" applyFill="1"/>
    <xf numFmtId="0" fontId="8" fillId="6" borderId="0" xfId="0" applyFont="1" applyFill="1" applyAlignment="1">
      <alignment vertical="center"/>
    </xf>
    <xf numFmtId="0" fontId="2" fillId="6" borderId="0" xfId="0" applyFont="1" applyFill="1"/>
    <xf numFmtId="14" fontId="8" fillId="6" borderId="0" xfId="0" applyNumberFormat="1" applyFont="1" applyFill="1" applyAlignment="1">
      <alignment vertical="center"/>
    </xf>
    <xf numFmtId="9" fontId="8" fillId="6" borderId="0" xfId="4" applyFont="1" applyFill="1" applyAlignment="1">
      <alignment vertical="center"/>
    </xf>
    <xf numFmtId="166" fontId="8" fillId="6" borderId="0" xfId="4" applyNumberFormat="1" applyFont="1" applyFill="1" applyAlignment="1">
      <alignment vertical="center"/>
    </xf>
    <xf numFmtId="166" fontId="13" fillId="6" borderId="0" xfId="0" applyNumberFormat="1" applyFont="1" applyFill="1"/>
    <xf numFmtId="0" fontId="0" fillId="6" borderId="0" xfId="0" applyFill="1"/>
    <xf numFmtId="0" fontId="3" fillId="6" borderId="0" xfId="0" applyFont="1" applyFill="1"/>
    <xf numFmtId="14" fontId="0" fillId="6" borderId="0" xfId="0" applyNumberFormat="1" applyFill="1"/>
    <xf numFmtId="166" fontId="0" fillId="6" borderId="0" xfId="0" applyNumberFormat="1" applyFill="1"/>
    <xf numFmtId="9" fontId="0" fillId="6" borderId="0" xfId="0" applyNumberFormat="1" applyFill="1"/>
    <xf numFmtId="166" fontId="0" fillId="6" borderId="0" xfId="4" applyNumberFormat="1" applyFont="1" applyFill="1"/>
    <xf numFmtId="0" fontId="0" fillId="6" borderId="0" xfId="0" applyFill="1" applyAlignment="1">
      <alignment vertical="center"/>
    </xf>
    <xf numFmtId="0" fontId="8" fillId="7" borderId="0" xfId="0" applyFont="1" applyFill="1"/>
    <xf numFmtId="0" fontId="13" fillId="7" borderId="0" xfId="0" applyFont="1" applyFill="1"/>
    <xf numFmtId="14" fontId="8" fillId="7" borderId="0" xfId="0" applyNumberFormat="1" applyFont="1" applyFill="1"/>
    <xf numFmtId="166" fontId="8" fillId="7" borderId="0" xfId="0" applyNumberFormat="1" applyFont="1" applyFill="1"/>
    <xf numFmtId="9" fontId="8" fillId="7" borderId="0" xfId="4" applyFont="1" applyFill="1" applyAlignment="1"/>
    <xf numFmtId="0" fontId="8" fillId="7" borderId="0" xfId="0" applyFont="1" applyFill="1" applyAlignment="1">
      <alignment vertical="center"/>
    </xf>
    <xf numFmtId="9" fontId="8" fillId="7" borderId="0" xfId="4" applyFont="1" applyFill="1" applyAlignment="1">
      <alignment horizontal="center"/>
    </xf>
    <xf numFmtId="166" fontId="8" fillId="7" borderId="0" xfId="0" applyNumberFormat="1" applyFont="1" applyFill="1" applyAlignment="1">
      <alignment vertical="center"/>
    </xf>
    <xf numFmtId="166" fontId="21" fillId="7" borderId="0" xfId="0" applyNumberFormat="1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13" fillId="8" borderId="0" xfId="0" applyFont="1" applyFill="1"/>
    <xf numFmtId="0" fontId="8" fillId="8" borderId="0" xfId="0" applyFont="1" applyFill="1"/>
    <xf numFmtId="14" fontId="8" fillId="8" borderId="0" xfId="0" applyNumberFormat="1" applyFont="1" applyFill="1"/>
    <xf numFmtId="166" fontId="8" fillId="8" borderId="0" xfId="0" applyNumberFormat="1" applyFont="1" applyFill="1"/>
    <xf numFmtId="9" fontId="8" fillId="8" borderId="0" xfId="4" applyFont="1" applyFill="1" applyAlignment="1">
      <alignment horizontal="center"/>
    </xf>
    <xf numFmtId="166" fontId="8" fillId="8" borderId="0" xfId="0" applyNumberFormat="1" applyFont="1" applyFill="1" applyAlignment="1">
      <alignment vertical="center"/>
    </xf>
    <xf numFmtId="166" fontId="21" fillId="8" borderId="0" xfId="0" applyNumberFormat="1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0" fillId="8" borderId="0" xfId="0" applyFill="1"/>
    <xf numFmtId="14" fontId="0" fillId="8" borderId="0" xfId="0" applyNumberFormat="1" applyFill="1"/>
    <xf numFmtId="166" fontId="0" fillId="8" borderId="0" xfId="0" applyNumberFormat="1" applyFill="1"/>
    <xf numFmtId="9" fontId="0" fillId="8" borderId="0" xfId="0" applyNumberFormat="1" applyFill="1"/>
    <xf numFmtId="166" fontId="0" fillId="8" borderId="0" xfId="4" applyNumberFormat="1" applyFont="1" applyFill="1"/>
    <xf numFmtId="9" fontId="8" fillId="8" borderId="0" xfId="4" applyFont="1" applyFill="1" applyAlignment="1"/>
    <xf numFmtId="166" fontId="11" fillId="8" borderId="0" xfId="0" applyNumberFormat="1" applyFont="1" applyFill="1"/>
    <xf numFmtId="0" fontId="11" fillId="8" borderId="0" xfId="0" applyFont="1" applyFill="1"/>
    <xf numFmtId="14" fontId="11" fillId="8" borderId="0" xfId="0" applyNumberFormat="1" applyFont="1" applyFill="1"/>
    <xf numFmtId="14" fontId="8" fillId="8" borderId="0" xfId="0" applyNumberFormat="1" applyFont="1" applyFill="1" applyAlignment="1">
      <alignment vertical="center"/>
    </xf>
    <xf numFmtId="9" fontId="8" fillId="8" borderId="0" xfId="4" applyFont="1" applyFill="1" applyAlignment="1">
      <alignment vertical="center"/>
    </xf>
    <xf numFmtId="0" fontId="8" fillId="9" borderId="0" xfId="0" applyFont="1" applyFill="1"/>
    <xf numFmtId="0" fontId="13" fillId="9" borderId="0" xfId="0" applyFont="1" applyFill="1"/>
    <xf numFmtId="14" fontId="8" fillId="9" borderId="0" xfId="0" applyNumberFormat="1" applyFont="1" applyFill="1"/>
    <xf numFmtId="166" fontId="8" fillId="9" borderId="0" xfId="0" applyNumberFormat="1" applyFont="1" applyFill="1"/>
    <xf numFmtId="9" fontId="8" fillId="9" borderId="0" xfId="4" applyFont="1" applyFill="1" applyAlignment="1"/>
    <xf numFmtId="0" fontId="13" fillId="9" borderId="0" xfId="0" applyFont="1" applyFill="1" applyAlignment="1">
      <alignment vertical="center"/>
    </xf>
    <xf numFmtId="3" fontId="8" fillId="6" borderId="0" xfId="0" applyNumberFormat="1" applyFont="1" applyFill="1"/>
    <xf numFmtId="9" fontId="8" fillId="6" borderId="0" xfId="0" applyNumberFormat="1" applyFont="1" applyFill="1"/>
    <xf numFmtId="165" fontId="8" fillId="6" borderId="0" xfId="3" applyFont="1" applyFill="1"/>
    <xf numFmtId="0" fontId="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0" fontId="0" fillId="0" borderId="0" xfId="4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9" fontId="0" fillId="0" borderId="0" xfId="0" applyNumberFormat="1" applyFont="1" applyFill="1" applyBorder="1"/>
    <xf numFmtId="9" fontId="0" fillId="0" borderId="6" xfId="0" applyNumberFormat="1" applyFill="1" applyBorder="1"/>
    <xf numFmtId="10" fontId="0" fillId="0" borderId="7" xfId="4" applyNumberFormat="1" applyFont="1" applyFill="1" applyBorder="1"/>
    <xf numFmtId="9" fontId="0" fillId="0" borderId="7" xfId="0" applyNumberFormat="1" applyFill="1" applyBorder="1"/>
    <xf numFmtId="0" fontId="30" fillId="0" borderId="0" xfId="0" applyFont="1" applyFill="1" applyAlignment="1">
      <alignment horizontal="center"/>
    </xf>
    <xf numFmtId="0" fontId="33" fillId="0" borderId="0" xfId="0" applyFont="1"/>
    <xf numFmtId="0" fontId="34" fillId="10" borderId="8" xfId="0" applyFont="1" applyFill="1" applyBorder="1"/>
    <xf numFmtId="0" fontId="35" fillId="0" borderId="9" xfId="0" applyFont="1" applyBorder="1"/>
    <xf numFmtId="0" fontId="35" fillId="0" borderId="10" xfId="0" applyFont="1" applyBorder="1"/>
    <xf numFmtId="0" fontId="35" fillId="0" borderId="0" xfId="0" applyFont="1"/>
    <xf numFmtId="0" fontId="35" fillId="0" borderId="2" xfId="0" applyFont="1" applyBorder="1"/>
    <xf numFmtId="0" fontId="35" fillId="0" borderId="0" xfId="0" applyFont="1" applyBorder="1"/>
    <xf numFmtId="170" fontId="35" fillId="10" borderId="3" xfId="1" applyNumberFormat="1" applyFont="1" applyFill="1" applyBorder="1"/>
    <xf numFmtId="0" fontId="34" fillId="0" borderId="0" xfId="0" applyFont="1"/>
    <xf numFmtId="170" fontId="35" fillId="0" borderId="3" xfId="0" applyNumberFormat="1" applyFont="1" applyBorder="1"/>
    <xf numFmtId="9" fontId="35" fillId="0" borderId="3" xfId="4" applyFont="1" applyBorder="1"/>
    <xf numFmtId="170" fontId="35" fillId="10" borderId="3" xfId="0" applyNumberFormat="1" applyFont="1" applyFill="1" applyBorder="1"/>
    <xf numFmtId="9" fontId="35" fillId="0" borderId="3" xfId="4" applyFont="1" applyFill="1" applyBorder="1"/>
    <xf numFmtId="170" fontId="35" fillId="0" borderId="3" xfId="0" applyNumberFormat="1" applyFont="1" applyFill="1" applyBorder="1"/>
    <xf numFmtId="0" fontId="35" fillId="0" borderId="4" xfId="0" applyFont="1" applyBorder="1"/>
    <xf numFmtId="0" fontId="35" fillId="0" borderId="11" xfId="0" applyFont="1" applyBorder="1"/>
    <xf numFmtId="165" fontId="35" fillId="0" borderId="5" xfId="3" applyFont="1" applyBorder="1"/>
    <xf numFmtId="0" fontId="36" fillId="0" borderId="0" xfId="0" applyFont="1" applyAlignment="1">
      <alignment horizontal="left" vertical="center" wrapText="1" indent="1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0" xfId="0" applyFont="1" applyFill="1" applyAlignment="1">
      <alignment horizontal="right"/>
    </xf>
    <xf numFmtId="0" fontId="37" fillId="0" borderId="0" xfId="0" applyFont="1" applyAlignment="1">
      <alignment horizontal="left" vertical="center" indent="1"/>
    </xf>
    <xf numFmtId="0" fontId="35" fillId="0" borderId="0" xfId="0" applyFont="1" applyFill="1"/>
    <xf numFmtId="170" fontId="35" fillId="0" borderId="0" xfId="0" applyNumberFormat="1" applyFont="1" applyFill="1"/>
    <xf numFmtId="2" fontId="35" fillId="0" borderId="0" xfId="0" applyNumberFormat="1" applyFont="1" applyFill="1"/>
    <xf numFmtId="0" fontId="37" fillId="0" borderId="0" xfId="0" applyFont="1" applyAlignment="1">
      <alignment horizontal="left" vertical="center" indent="2"/>
    </xf>
    <xf numFmtId="0" fontId="38" fillId="0" borderId="0" xfId="0" applyFont="1" applyAlignment="1">
      <alignment horizontal="left" vertical="center" indent="2"/>
    </xf>
    <xf numFmtId="0" fontId="36" fillId="0" borderId="0" xfId="0" applyFont="1" applyAlignment="1">
      <alignment horizontal="left" vertical="center" indent="1"/>
    </xf>
    <xf numFmtId="170" fontId="34" fillId="0" borderId="0" xfId="0" applyNumberFormat="1" applyFont="1" applyFill="1"/>
    <xf numFmtId="2" fontId="34" fillId="0" borderId="0" xfId="0" applyNumberFormat="1" applyFont="1" applyFill="1"/>
    <xf numFmtId="0" fontId="39" fillId="0" borderId="0" xfId="12" applyFont="1"/>
    <xf numFmtId="0" fontId="40" fillId="0" borderId="0" xfId="0" applyFont="1"/>
    <xf numFmtId="0" fontId="41" fillId="11" borderId="0" xfId="0" applyFont="1" applyFill="1"/>
    <xf numFmtId="0" fontId="31" fillId="11" borderId="0" xfId="0" applyFont="1" applyFill="1"/>
    <xf numFmtId="4" fontId="35" fillId="0" borderId="0" xfId="0" applyNumberFormat="1" applyFont="1"/>
    <xf numFmtId="0" fontId="8" fillId="0" borderId="0" xfId="0" applyFont="1"/>
    <xf numFmtId="0" fontId="30" fillId="0" borderId="0" xfId="0" applyFont="1" applyFill="1" applyAlignment="1">
      <alignment horizontal="center"/>
    </xf>
  </cellXfs>
  <cellStyles count="13">
    <cellStyle name="Comma" xfId="3" builtinId="3"/>
    <cellStyle name="Comma 2" xfId="5"/>
    <cellStyle name="Comma 2 2" xfId="8"/>
    <cellStyle name="Comma 3" xfId="7"/>
    <cellStyle name="Comma 4" xfId="9"/>
    <cellStyle name="Comma 4 2" xfId="11"/>
    <cellStyle name="Currency" xfId="1" builtinId="4"/>
    <cellStyle name="Hyperlink" xfId="12" builtinId="8"/>
    <cellStyle name="Normal" xfId="0" builtinId="0"/>
    <cellStyle name="Normal 2" xfId="2"/>
    <cellStyle name="Normal 2 2" xfId="6"/>
    <cellStyle name="Normal 2 3" xfId="10"/>
    <cellStyle name="Percent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19</xdr:row>
          <xdr:rowOff>38100</xdr:rowOff>
        </xdr:from>
        <xdr:to>
          <xdr:col>2</xdr:col>
          <xdr:colOff>998220</xdr:colOff>
          <xdr:row>19</xdr:row>
          <xdr:rowOff>807720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3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914400</xdr:colOff>
          <xdr:row>34</xdr:row>
          <xdr:rowOff>106680</xdr:rowOff>
        </xdr:to>
        <xdr:sp macro="" textlink="">
          <xdr:nvSpPr>
            <xdr:cNvPr id="18438" name="Object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3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omments" Target="../comments1.xml"/><Relationship Id="rId3" Type="http://schemas.openxmlformats.org/officeDocument/2006/relationships/hyperlink" Target="mailto:Richard.Tomkins@aon.com" TargetMode="External"/><Relationship Id="rId7" Type="http://schemas.openxmlformats.org/officeDocument/2006/relationships/drawing" Target="../drawings/drawing1.xml"/><Relationship Id="rId12" Type="http://schemas.openxmlformats.org/officeDocument/2006/relationships/image" Target="../media/image2.emf"/><Relationship Id="rId2" Type="http://schemas.openxmlformats.org/officeDocument/2006/relationships/hyperlink" Target="mailto:Georgia.Butterworth@chaucergroup.com" TargetMode="External"/><Relationship Id="rId1" Type="http://schemas.openxmlformats.org/officeDocument/2006/relationships/hyperlink" Target="mailto:Bradley.Glover@aon.com" TargetMode="External"/><Relationship Id="rId6" Type="http://schemas.openxmlformats.org/officeDocument/2006/relationships/printerSettings" Target="../printerSettings/printerSettings4.bin"/><Relationship Id="rId11" Type="http://schemas.openxmlformats.org/officeDocument/2006/relationships/package" Target="../embeddings/Microsoft_Word_Document.docx"/><Relationship Id="rId5" Type="http://schemas.openxmlformats.org/officeDocument/2006/relationships/hyperlink" Target="mailto:Adam.Howard@chaucergroup.com" TargetMode="External"/><Relationship Id="rId10" Type="http://schemas.openxmlformats.org/officeDocument/2006/relationships/image" Target="../media/image1.emf"/><Relationship Id="rId4" Type="http://schemas.openxmlformats.org/officeDocument/2006/relationships/hyperlink" Target="mailto:Martin.Cook@aon.com" TargetMode="External"/><Relationship Id="rId9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5"/>
  <sheetViews>
    <sheetView topLeftCell="A232" zoomScale="85" zoomScaleNormal="85" workbookViewId="0">
      <selection activeCell="C201" sqref="C201"/>
    </sheetView>
  </sheetViews>
  <sheetFormatPr defaultColWidth="9.109375" defaultRowHeight="21" x14ac:dyDescent="0.4"/>
  <cols>
    <col min="1" max="1" width="28.109375" style="7" customWidth="1"/>
    <col min="2" max="2" width="29.5546875" style="2" customWidth="1"/>
    <col min="3" max="3" width="83.44140625" style="2" customWidth="1"/>
    <col min="4" max="4" width="24.109375" style="60" customWidth="1"/>
    <col min="5" max="5" width="36.109375" style="2" customWidth="1"/>
    <col min="6" max="6" width="29.88671875" style="2" customWidth="1"/>
    <col min="7" max="7" width="18.5546875" style="24" customWidth="1"/>
    <col min="8" max="8" width="39.88671875" style="2" customWidth="1"/>
    <col min="9" max="9" width="22.88671875" style="2" customWidth="1"/>
    <col min="10" max="10" width="28.5546875" style="2" customWidth="1"/>
    <col min="11" max="11" width="34.44140625" style="2" customWidth="1"/>
    <col min="12" max="12" width="26.44140625" style="93" customWidth="1"/>
    <col min="13" max="13" width="42.109375" style="93" customWidth="1"/>
    <col min="14" max="16" width="9.109375" style="2"/>
    <col min="17" max="17" width="17.5546875" style="2" bestFit="1" customWidth="1"/>
    <col min="18" max="16384" width="9.109375" style="2"/>
  </cols>
  <sheetData>
    <row r="1" spans="1:13" x14ac:dyDescent="0.4">
      <c r="A1" s="87" t="s">
        <v>0</v>
      </c>
      <c r="B1" s="44"/>
      <c r="C1" s="44"/>
      <c r="D1" s="105"/>
      <c r="E1" s="44"/>
      <c r="F1" s="44"/>
      <c r="G1" s="91"/>
      <c r="H1" s="44"/>
      <c r="M1" s="94"/>
    </row>
    <row r="3" spans="1:13" x14ac:dyDescent="0.4">
      <c r="A3" s="87" t="s">
        <v>7</v>
      </c>
      <c r="B3" s="44"/>
      <c r="C3" s="44"/>
      <c r="D3" s="105"/>
      <c r="E3" s="44"/>
      <c r="F3" s="44"/>
      <c r="G3" s="91"/>
      <c r="H3" s="44"/>
    </row>
    <row r="4" spans="1:13" x14ac:dyDescent="0.4">
      <c r="A4" s="87"/>
      <c r="B4" s="44"/>
      <c r="C4" s="44"/>
      <c r="D4" s="105"/>
      <c r="E4" s="44"/>
      <c r="F4" s="44"/>
      <c r="G4" s="91"/>
      <c r="H4" s="44"/>
      <c r="I4" s="44"/>
      <c r="J4" s="44"/>
    </row>
    <row r="5" spans="1:13" x14ac:dyDescent="0.4">
      <c r="A5" s="88" t="s">
        <v>15</v>
      </c>
      <c r="B5" s="44"/>
      <c r="C5" s="44"/>
      <c r="D5" s="105"/>
      <c r="E5" s="44"/>
      <c r="F5" s="44"/>
      <c r="G5" s="91"/>
      <c r="H5" s="44"/>
      <c r="J5" s="41">
        <v>7.4999999999999997E-2</v>
      </c>
    </row>
    <row r="6" spans="1:13" x14ac:dyDescent="0.4">
      <c r="A6" s="16" t="s">
        <v>1</v>
      </c>
      <c r="B6" s="1" t="s">
        <v>8</v>
      </c>
      <c r="C6" s="1" t="s">
        <v>9</v>
      </c>
      <c r="D6" s="106" t="s">
        <v>3</v>
      </c>
      <c r="E6" s="1" t="s">
        <v>10</v>
      </c>
      <c r="F6" s="1" t="s">
        <v>6</v>
      </c>
      <c r="G6" s="58" t="s">
        <v>2</v>
      </c>
      <c r="H6" s="1" t="s">
        <v>5</v>
      </c>
      <c r="I6" s="1" t="s">
        <v>11</v>
      </c>
      <c r="J6" s="1" t="s">
        <v>12</v>
      </c>
      <c r="M6" s="94"/>
    </row>
    <row r="7" spans="1:13" s="21" customFormat="1" x14ac:dyDescent="0.4">
      <c r="A7" s="63" t="s">
        <v>249</v>
      </c>
      <c r="B7" s="17" t="s">
        <v>165</v>
      </c>
      <c r="C7" s="17" t="s">
        <v>166</v>
      </c>
      <c r="D7" s="72">
        <v>44573</v>
      </c>
      <c r="E7" s="9">
        <v>37500000</v>
      </c>
      <c r="F7" s="27">
        <v>20000000</v>
      </c>
      <c r="G7" s="59">
        <v>1</v>
      </c>
      <c r="H7" s="37">
        <f>SUM(E7-F7)</f>
        <v>17500000</v>
      </c>
      <c r="I7" s="27">
        <v>6125</v>
      </c>
      <c r="J7" s="6">
        <f>I7*7.5%</f>
        <v>459.375</v>
      </c>
      <c r="K7" s="2" t="s">
        <v>19</v>
      </c>
      <c r="L7" s="95"/>
      <c r="M7" s="95"/>
    </row>
    <row r="8" spans="1:13" s="21" customFormat="1" x14ac:dyDescent="0.4">
      <c r="A8" s="2" t="s">
        <v>329</v>
      </c>
      <c r="B8" s="2" t="s">
        <v>231</v>
      </c>
      <c r="C8" s="2" t="s">
        <v>330</v>
      </c>
      <c r="D8" s="72">
        <v>44624</v>
      </c>
      <c r="E8" s="9">
        <v>28322500</v>
      </c>
      <c r="F8" s="27">
        <v>20000000</v>
      </c>
      <c r="G8" s="59">
        <v>1</v>
      </c>
      <c r="H8" s="37">
        <f>SUM(E8-F8)</f>
        <v>8322500</v>
      </c>
      <c r="I8" s="27">
        <v>2496.75</v>
      </c>
      <c r="J8" s="6">
        <f>I8*7.5%</f>
        <v>187.25624999999999</v>
      </c>
      <c r="K8" s="2" t="s">
        <v>19</v>
      </c>
      <c r="L8" s="95"/>
      <c r="M8" s="95"/>
    </row>
    <row r="9" spans="1:13" s="21" customFormat="1" x14ac:dyDescent="0.4">
      <c r="A9" s="2" t="s">
        <v>389</v>
      </c>
      <c r="B9" s="17" t="s">
        <v>359</v>
      </c>
      <c r="C9" s="17" t="s">
        <v>360</v>
      </c>
      <c r="D9" s="72">
        <v>44740</v>
      </c>
      <c r="E9" s="9">
        <v>22000000</v>
      </c>
      <c r="F9" s="27">
        <v>20000000</v>
      </c>
      <c r="G9" s="26">
        <v>1</v>
      </c>
      <c r="H9" s="37">
        <f>SUM(E9-F9)</f>
        <v>2000000</v>
      </c>
      <c r="I9" s="27">
        <v>700</v>
      </c>
      <c r="J9" s="6">
        <f>I9*7.5%</f>
        <v>52.5</v>
      </c>
      <c r="K9" s="2" t="s">
        <v>19</v>
      </c>
    </row>
    <row r="10" spans="1:13" x14ac:dyDescent="0.4">
      <c r="D10" s="10"/>
      <c r="E10" s="29"/>
      <c r="F10" s="29"/>
      <c r="H10" s="9"/>
      <c r="I10" s="18">
        <f>SUM(I7:I9)</f>
        <v>9321.75</v>
      </c>
      <c r="J10" s="6">
        <f>I10*7.5%</f>
        <v>699.13125000000002</v>
      </c>
    </row>
    <row r="11" spans="1:13" ht="18" customHeight="1" x14ac:dyDescent="0.4">
      <c r="D11" s="10"/>
      <c r="E11" s="4"/>
      <c r="F11" s="4"/>
      <c r="I11" s="29"/>
      <c r="J11" s="39"/>
    </row>
    <row r="12" spans="1:13" ht="18" customHeight="1" x14ac:dyDescent="0.4">
      <c r="D12" s="10"/>
      <c r="E12" s="4"/>
      <c r="F12" s="4"/>
      <c r="H12" s="40" t="s">
        <v>41</v>
      </c>
      <c r="I12" s="39">
        <f>I10</f>
        <v>9321.75</v>
      </c>
      <c r="J12" s="39">
        <f>J10</f>
        <v>699.13125000000002</v>
      </c>
    </row>
    <row r="13" spans="1:13" ht="18" customHeight="1" x14ac:dyDescent="0.4">
      <c r="D13" s="10"/>
      <c r="E13" s="4"/>
      <c r="F13" s="4"/>
      <c r="I13" s="29"/>
      <c r="J13" s="29"/>
    </row>
    <row r="14" spans="1:13" ht="18" customHeight="1" x14ac:dyDescent="0.4">
      <c r="D14" s="10"/>
      <c r="E14" s="4"/>
      <c r="F14" s="4"/>
      <c r="I14" s="29"/>
      <c r="J14" s="29"/>
    </row>
    <row r="15" spans="1:13" ht="18" customHeight="1" x14ac:dyDescent="0.4">
      <c r="A15" s="16" t="s">
        <v>4</v>
      </c>
      <c r="D15" s="10"/>
      <c r="E15" s="4"/>
      <c r="F15" s="4"/>
      <c r="I15" s="29"/>
      <c r="J15" s="41">
        <v>7.4999999999999997E-2</v>
      </c>
    </row>
    <row r="16" spans="1:13" x14ac:dyDescent="0.4">
      <c r="A16" s="16" t="s">
        <v>1</v>
      </c>
      <c r="B16" s="1" t="s">
        <v>8</v>
      </c>
      <c r="C16" s="1" t="s">
        <v>9</v>
      </c>
      <c r="D16" s="106" t="s">
        <v>3</v>
      </c>
      <c r="E16" s="1" t="s">
        <v>10</v>
      </c>
      <c r="F16" s="1" t="s">
        <v>6</v>
      </c>
      <c r="G16" s="58" t="s">
        <v>2</v>
      </c>
      <c r="H16" s="1" t="s">
        <v>5</v>
      </c>
      <c r="I16" s="1" t="s">
        <v>11</v>
      </c>
      <c r="J16" s="1" t="s">
        <v>12</v>
      </c>
      <c r="K16" s="1" t="s">
        <v>18</v>
      </c>
    </row>
    <row r="17" spans="1:17" x14ac:dyDescent="0.4">
      <c r="A17" s="7" t="s">
        <v>180</v>
      </c>
      <c r="B17" s="17" t="s">
        <v>152</v>
      </c>
      <c r="C17" s="17" t="s">
        <v>153</v>
      </c>
      <c r="D17" s="72">
        <v>44566</v>
      </c>
      <c r="E17" s="9">
        <v>50000000</v>
      </c>
      <c r="F17" s="9">
        <v>20000000</v>
      </c>
      <c r="G17" s="24">
        <v>1</v>
      </c>
      <c r="H17" s="9">
        <f>SUM(E17-F17)</f>
        <v>30000000</v>
      </c>
      <c r="I17" s="9">
        <v>6000</v>
      </c>
      <c r="J17" s="6">
        <f t="shared" ref="J17:J22" si="0">I17*7.5%</f>
        <v>450</v>
      </c>
      <c r="K17" s="2" t="s">
        <v>19</v>
      </c>
    </row>
    <row r="18" spans="1:17" x14ac:dyDescent="0.4">
      <c r="A18" s="2" t="s">
        <v>413</v>
      </c>
      <c r="B18" s="2" t="s">
        <v>127</v>
      </c>
      <c r="C18" s="2" t="s">
        <v>80</v>
      </c>
      <c r="D18" s="72">
        <v>44550</v>
      </c>
      <c r="E18" s="9">
        <v>73000000</v>
      </c>
      <c r="F18" s="9">
        <v>20000000</v>
      </c>
      <c r="G18" s="24">
        <v>1</v>
      </c>
      <c r="H18" s="9">
        <f>SUM(E18-F18)</f>
        <v>53000000</v>
      </c>
      <c r="I18" s="9">
        <v>10600</v>
      </c>
      <c r="J18" s="6">
        <f t="shared" si="0"/>
        <v>795</v>
      </c>
      <c r="K18" s="2" t="s">
        <v>19</v>
      </c>
    </row>
    <row r="19" spans="1:17" x14ac:dyDescent="0.4">
      <c r="A19" s="2" t="s">
        <v>413</v>
      </c>
      <c r="B19" s="17" t="s">
        <v>130</v>
      </c>
      <c r="C19" s="2" t="s">
        <v>131</v>
      </c>
      <c r="D19" s="72">
        <v>44549</v>
      </c>
      <c r="E19" s="9">
        <v>57000000</v>
      </c>
      <c r="F19" s="9">
        <v>20000000</v>
      </c>
      <c r="G19" s="24">
        <v>1</v>
      </c>
      <c r="H19" s="9">
        <f>SUM(E19-F19)</f>
        <v>37000000</v>
      </c>
      <c r="I19" s="9">
        <v>7400</v>
      </c>
      <c r="J19" s="6">
        <f t="shared" si="0"/>
        <v>555</v>
      </c>
      <c r="K19" s="2" t="s">
        <v>19</v>
      </c>
    </row>
    <row r="20" spans="1:17" x14ac:dyDescent="0.4">
      <c r="A20" s="2" t="s">
        <v>413</v>
      </c>
      <c r="B20" s="17" t="s">
        <v>132</v>
      </c>
      <c r="C20" s="2" t="s">
        <v>133</v>
      </c>
      <c r="D20" s="72">
        <v>44547</v>
      </c>
      <c r="E20" s="9">
        <v>36424676</v>
      </c>
      <c r="F20" s="9">
        <v>20000000</v>
      </c>
      <c r="G20" s="24">
        <v>1</v>
      </c>
      <c r="H20" s="9">
        <f>SUM(E20-F20)</f>
        <v>16424676</v>
      </c>
      <c r="I20" s="9">
        <v>3285</v>
      </c>
      <c r="J20" s="6">
        <f t="shared" si="0"/>
        <v>246.375</v>
      </c>
      <c r="K20" s="2" t="s">
        <v>19</v>
      </c>
    </row>
    <row r="21" spans="1:17" x14ac:dyDescent="0.4">
      <c r="A21" s="2" t="s">
        <v>413</v>
      </c>
      <c r="B21" s="2" t="s">
        <v>198</v>
      </c>
      <c r="C21" s="2" t="s">
        <v>192</v>
      </c>
      <c r="D21" s="72"/>
      <c r="E21" s="9">
        <v>23869000</v>
      </c>
      <c r="F21" s="9">
        <v>20000000</v>
      </c>
      <c r="G21" s="24">
        <v>1</v>
      </c>
      <c r="H21" s="9">
        <f>SUM(E21-F21)</f>
        <v>3869000</v>
      </c>
      <c r="I21" s="9">
        <v>774</v>
      </c>
      <c r="J21" s="6">
        <f t="shared" si="0"/>
        <v>58.05</v>
      </c>
      <c r="K21" s="2" t="s">
        <v>19</v>
      </c>
    </row>
    <row r="22" spans="1:17" x14ac:dyDescent="0.4">
      <c r="D22" s="10"/>
      <c r="E22" s="9"/>
      <c r="F22" s="9"/>
      <c r="H22" s="9"/>
      <c r="I22" s="18">
        <f>SUM(I17:I21)</f>
        <v>28059</v>
      </c>
      <c r="J22" s="25">
        <f t="shared" si="0"/>
        <v>2104.4249999999997</v>
      </c>
    </row>
    <row r="23" spans="1:17" x14ac:dyDescent="0.4">
      <c r="B23" s="17"/>
      <c r="C23" s="17"/>
      <c r="D23" s="10"/>
      <c r="E23" s="12"/>
      <c r="F23" s="12"/>
      <c r="H23" s="12"/>
      <c r="I23" s="49"/>
      <c r="J23" s="49"/>
    </row>
    <row r="24" spans="1:17" x14ac:dyDescent="0.4">
      <c r="B24" s="17"/>
      <c r="D24" s="10"/>
      <c r="E24" s="12"/>
      <c r="F24" s="12"/>
      <c r="H24" s="69" t="s">
        <v>42</v>
      </c>
      <c r="I24" s="70">
        <f>I22</f>
        <v>28059</v>
      </c>
      <c r="J24" s="70">
        <f>J22</f>
        <v>2104.4249999999997</v>
      </c>
    </row>
    <row r="25" spans="1:17" x14ac:dyDescent="0.4">
      <c r="B25" s="17"/>
      <c r="D25" s="10"/>
      <c r="E25" s="12"/>
      <c r="F25" s="12"/>
      <c r="H25" s="12"/>
      <c r="I25" s="12"/>
      <c r="J25" s="13"/>
    </row>
    <row r="26" spans="1:17" ht="19.5" customHeight="1" x14ac:dyDescent="0.4">
      <c r="A26" s="8"/>
      <c r="B26" s="23"/>
      <c r="D26" s="10"/>
      <c r="E26" s="4"/>
      <c r="F26" s="4"/>
      <c r="H26" s="4"/>
      <c r="I26" s="9"/>
      <c r="J26" s="18"/>
    </row>
    <row r="27" spans="1:17" ht="19.5" customHeight="1" x14ac:dyDescent="0.4">
      <c r="A27" s="32" t="s">
        <v>14</v>
      </c>
      <c r="B27" s="23"/>
      <c r="D27" s="10"/>
      <c r="E27" s="4"/>
      <c r="F27" s="4"/>
      <c r="H27" s="12"/>
      <c r="I27" s="29"/>
      <c r="J27" s="42"/>
    </row>
    <row r="28" spans="1:17" x14ac:dyDescent="0.4">
      <c r="A28" s="33" t="s">
        <v>16</v>
      </c>
      <c r="B28" s="23"/>
      <c r="D28" s="10"/>
      <c r="E28" s="4"/>
      <c r="F28" s="4"/>
      <c r="H28" s="12"/>
      <c r="I28" s="29"/>
      <c r="J28" s="42">
        <v>7.4999999999999997E-2</v>
      </c>
    </row>
    <row r="29" spans="1:17" ht="24.6" x14ac:dyDescent="0.7">
      <c r="A29" s="16" t="s">
        <v>1</v>
      </c>
      <c r="B29" s="1" t="s">
        <v>8</v>
      </c>
      <c r="C29" s="1" t="s">
        <v>9</v>
      </c>
      <c r="D29" s="106" t="s">
        <v>3</v>
      </c>
      <c r="E29" s="1" t="s">
        <v>10</v>
      </c>
      <c r="F29" s="1" t="s">
        <v>6</v>
      </c>
      <c r="G29" s="58" t="s">
        <v>2</v>
      </c>
      <c r="H29" s="1" t="s">
        <v>5</v>
      </c>
      <c r="I29" s="1" t="s">
        <v>11</v>
      </c>
      <c r="J29" s="43" t="s">
        <v>12</v>
      </c>
    </row>
    <row r="30" spans="1:17" s="93" customFormat="1" x14ac:dyDescent="0.4">
      <c r="A30" s="7"/>
      <c r="B30" s="2"/>
      <c r="C30" s="2"/>
      <c r="D30" s="60"/>
      <c r="E30" s="2"/>
      <c r="F30" s="2"/>
      <c r="G30" s="24"/>
      <c r="H30" s="2"/>
      <c r="I30" s="30">
        <v>0</v>
      </c>
      <c r="J30" s="30">
        <v>0</v>
      </c>
      <c r="K30" s="2"/>
      <c r="N30" s="2"/>
      <c r="O30" s="2"/>
      <c r="P30" s="2"/>
      <c r="Q30" s="2"/>
    </row>
    <row r="31" spans="1:17" s="93" customFormat="1" x14ac:dyDescent="0.4">
      <c r="A31" s="7"/>
      <c r="B31" s="2"/>
      <c r="C31" s="2"/>
      <c r="D31" s="60"/>
      <c r="E31" s="2"/>
      <c r="F31" s="2"/>
      <c r="G31" s="24"/>
      <c r="H31" s="2"/>
      <c r="I31" s="29"/>
      <c r="J31" s="39"/>
      <c r="K31" s="2"/>
      <c r="N31" s="2"/>
      <c r="O31" s="2"/>
      <c r="P31" s="2"/>
      <c r="Q31" s="2"/>
    </row>
    <row r="32" spans="1:17" s="93" customFormat="1" x14ac:dyDescent="0.4">
      <c r="A32" s="7"/>
      <c r="B32" s="2"/>
      <c r="C32" s="2"/>
      <c r="D32" s="10"/>
      <c r="E32" s="12"/>
      <c r="F32" s="12"/>
      <c r="G32" s="24"/>
      <c r="H32" s="44" t="s">
        <v>43</v>
      </c>
      <c r="I32" s="13">
        <v>0</v>
      </c>
      <c r="J32" s="13">
        <v>0</v>
      </c>
      <c r="K32" s="2"/>
      <c r="N32" s="2"/>
      <c r="O32" s="2"/>
      <c r="P32" s="2"/>
      <c r="Q32" s="2"/>
    </row>
    <row r="33" spans="1:17" s="93" customFormat="1" x14ac:dyDescent="0.4">
      <c r="A33" s="7"/>
      <c r="B33" s="2"/>
      <c r="C33" s="2"/>
      <c r="D33" s="10"/>
      <c r="E33" s="12"/>
      <c r="F33" s="12"/>
      <c r="G33" s="24"/>
      <c r="H33" s="4"/>
      <c r="I33" s="2"/>
      <c r="J33" s="13"/>
      <c r="K33" s="2"/>
      <c r="N33" s="2"/>
      <c r="O33" s="2"/>
      <c r="P33" s="2"/>
      <c r="Q33" s="2"/>
    </row>
    <row r="34" spans="1:17" s="93" customFormat="1" x14ac:dyDescent="0.4">
      <c r="A34" s="7"/>
      <c r="B34" s="2"/>
      <c r="C34" s="2"/>
      <c r="D34" s="10"/>
      <c r="E34" s="12"/>
      <c r="F34" s="12"/>
      <c r="G34" s="24"/>
      <c r="H34" s="4"/>
      <c r="I34" s="2"/>
      <c r="J34" s="13"/>
      <c r="K34" s="2"/>
      <c r="N34" s="2"/>
      <c r="O34" s="2"/>
      <c r="P34" s="2"/>
      <c r="Q34" s="2"/>
    </row>
    <row r="35" spans="1:17" x14ac:dyDescent="0.4">
      <c r="A35" s="89" t="s">
        <v>17</v>
      </c>
      <c r="D35" s="10"/>
      <c r="E35" s="12"/>
      <c r="F35" s="12"/>
      <c r="H35" s="4"/>
      <c r="I35" s="29"/>
      <c r="J35" s="42">
        <v>7.4999999999999997E-2</v>
      </c>
      <c r="M35" s="96"/>
    </row>
    <row r="36" spans="1:17" ht="23.4" x14ac:dyDescent="0.4">
      <c r="A36" s="7" t="s">
        <v>213</v>
      </c>
      <c r="B36" s="17" t="s">
        <v>146</v>
      </c>
      <c r="C36" s="2" t="s">
        <v>147</v>
      </c>
      <c r="D36" s="10">
        <v>44560</v>
      </c>
      <c r="E36" s="9">
        <v>24042249</v>
      </c>
      <c r="F36" s="9">
        <v>20000000</v>
      </c>
      <c r="G36" s="24">
        <v>1</v>
      </c>
      <c r="H36" s="4">
        <f t="shared" ref="H36:H41" si="1">SUM(E36-F36)</f>
        <v>4042249</v>
      </c>
      <c r="I36" s="9">
        <v>557.92999999999995</v>
      </c>
      <c r="J36" s="9">
        <f t="shared" ref="J36:J41" si="2">I36*7.5%</f>
        <v>41.844749999999998</v>
      </c>
      <c r="K36" s="2" t="s">
        <v>19</v>
      </c>
    </row>
    <row r="37" spans="1:17" x14ac:dyDescent="0.4">
      <c r="A37" s="7" t="s">
        <v>213</v>
      </c>
      <c r="B37" s="2" t="s">
        <v>23</v>
      </c>
      <c r="C37" s="2" t="s">
        <v>24</v>
      </c>
      <c r="D37" s="10">
        <v>43510</v>
      </c>
      <c r="E37" s="27">
        <v>44802000</v>
      </c>
      <c r="F37" s="9">
        <v>20000000</v>
      </c>
      <c r="G37" s="24">
        <v>1</v>
      </c>
      <c r="H37" s="4">
        <f t="shared" si="1"/>
        <v>24802000</v>
      </c>
      <c r="I37" s="9">
        <v>3373</v>
      </c>
      <c r="J37" s="9">
        <f t="shared" si="2"/>
        <v>252.97499999999999</v>
      </c>
      <c r="K37" s="2" t="s">
        <v>19</v>
      </c>
      <c r="M37" s="93" t="s">
        <v>22</v>
      </c>
    </row>
    <row r="38" spans="1:17" x14ac:dyDescent="0.4">
      <c r="A38" s="2" t="s">
        <v>415</v>
      </c>
      <c r="B38" s="2" t="s">
        <v>67</v>
      </c>
      <c r="C38" s="2" t="s">
        <v>68</v>
      </c>
      <c r="D38" s="10">
        <v>44351</v>
      </c>
      <c r="E38" s="9">
        <v>28883041</v>
      </c>
      <c r="F38" s="9">
        <v>20000000</v>
      </c>
      <c r="G38" s="24">
        <v>1</v>
      </c>
      <c r="H38" s="4">
        <f t="shared" si="1"/>
        <v>8883041</v>
      </c>
      <c r="I38" s="9">
        <v>3200</v>
      </c>
      <c r="J38" s="9">
        <f t="shared" si="2"/>
        <v>240</v>
      </c>
      <c r="K38" s="2" t="s">
        <v>19</v>
      </c>
    </row>
    <row r="39" spans="1:17" x14ac:dyDescent="0.4">
      <c r="A39" s="7" t="s">
        <v>275</v>
      </c>
      <c r="B39" s="2" t="s">
        <v>106</v>
      </c>
      <c r="C39" s="2" t="s">
        <v>107</v>
      </c>
      <c r="D39" s="10">
        <v>44483</v>
      </c>
      <c r="E39" s="9">
        <v>23150000</v>
      </c>
      <c r="F39" s="9">
        <v>20000000</v>
      </c>
      <c r="G39" s="24">
        <v>1</v>
      </c>
      <c r="H39" s="4">
        <f t="shared" si="1"/>
        <v>3150000</v>
      </c>
      <c r="I39" s="9">
        <v>1102.5</v>
      </c>
      <c r="J39" s="9">
        <f t="shared" si="2"/>
        <v>82.6875</v>
      </c>
      <c r="K39" s="2" t="s">
        <v>19</v>
      </c>
    </row>
    <row r="40" spans="1:17" x14ac:dyDescent="0.4">
      <c r="A40" s="7" t="s">
        <v>275</v>
      </c>
      <c r="B40" s="2" t="s">
        <v>119</v>
      </c>
      <c r="C40" s="2" t="s">
        <v>120</v>
      </c>
      <c r="D40" s="10">
        <v>44522</v>
      </c>
      <c r="E40" s="9">
        <v>51000000</v>
      </c>
      <c r="F40" s="9">
        <v>20000000</v>
      </c>
      <c r="G40" s="24">
        <v>1</v>
      </c>
      <c r="H40" s="4">
        <f t="shared" si="1"/>
        <v>31000000</v>
      </c>
      <c r="I40" s="9">
        <v>9300</v>
      </c>
      <c r="J40" s="9">
        <f t="shared" si="2"/>
        <v>697.5</v>
      </c>
      <c r="K40" s="2" t="s">
        <v>19</v>
      </c>
    </row>
    <row r="41" spans="1:17" x14ac:dyDescent="0.4">
      <c r="A41" s="7" t="s">
        <v>275</v>
      </c>
      <c r="B41" s="17" t="s">
        <v>128</v>
      </c>
      <c r="C41" s="17" t="s">
        <v>129</v>
      </c>
      <c r="D41" s="10">
        <v>44547</v>
      </c>
      <c r="E41" s="9">
        <v>23075000</v>
      </c>
      <c r="F41" s="9">
        <v>20000000</v>
      </c>
      <c r="G41" s="24">
        <v>1</v>
      </c>
      <c r="H41" s="4">
        <f t="shared" si="1"/>
        <v>3075000</v>
      </c>
      <c r="I41" s="9">
        <v>768.75</v>
      </c>
      <c r="J41" s="9">
        <f t="shared" si="2"/>
        <v>57.65625</v>
      </c>
      <c r="K41" s="2" t="s">
        <v>19</v>
      </c>
    </row>
    <row r="42" spans="1:17" x14ac:dyDescent="0.4">
      <c r="D42" s="10"/>
      <c r="E42" s="9"/>
      <c r="F42" s="9"/>
      <c r="H42" s="9"/>
      <c r="I42" s="18">
        <f>SUM(I36:I41)</f>
        <v>18302.18</v>
      </c>
      <c r="J42" s="18">
        <f>SUM(J36:J41)</f>
        <v>1372.6635000000001</v>
      </c>
    </row>
    <row r="43" spans="1:17" x14ac:dyDescent="0.4">
      <c r="D43" s="10"/>
      <c r="E43" s="9"/>
      <c r="F43" s="9"/>
      <c r="H43" s="9"/>
      <c r="I43" s="9"/>
      <c r="J43" s="13"/>
    </row>
    <row r="44" spans="1:17" x14ac:dyDescent="0.4">
      <c r="D44" s="10"/>
      <c r="E44" s="9"/>
      <c r="F44" s="9"/>
      <c r="H44" s="34" t="s">
        <v>44</v>
      </c>
      <c r="I44" s="13">
        <f>I42</f>
        <v>18302.18</v>
      </c>
      <c r="J44" s="13">
        <f>J42</f>
        <v>1372.6635000000001</v>
      </c>
    </row>
    <row r="45" spans="1:17" x14ac:dyDescent="0.4">
      <c r="D45" s="10"/>
      <c r="E45" s="9"/>
      <c r="F45" s="9"/>
      <c r="H45" s="9"/>
      <c r="I45" s="34"/>
      <c r="J45" s="13"/>
    </row>
    <row r="46" spans="1:17" x14ac:dyDescent="0.4">
      <c r="C46" s="17"/>
      <c r="D46" s="10"/>
      <c r="E46" s="71"/>
      <c r="F46" s="9"/>
      <c r="H46" s="9"/>
      <c r="I46" s="29"/>
      <c r="J46" s="14"/>
    </row>
    <row r="47" spans="1:17" x14ac:dyDescent="0.4">
      <c r="A47" s="16" t="s">
        <v>21</v>
      </c>
      <c r="E47" s="9"/>
      <c r="F47" s="9"/>
      <c r="H47" s="9"/>
      <c r="I47" s="29"/>
      <c r="J47" s="46">
        <v>0.25</v>
      </c>
    </row>
    <row r="48" spans="1:17" x14ac:dyDescent="0.4">
      <c r="D48" s="10"/>
      <c r="E48" s="9"/>
      <c r="F48" s="9"/>
      <c r="H48" s="9"/>
      <c r="I48" s="30">
        <v>0</v>
      </c>
      <c r="J48" s="18">
        <v>0</v>
      </c>
    </row>
    <row r="49" spans="1:13" x14ac:dyDescent="0.4">
      <c r="D49" s="10"/>
      <c r="E49" s="9"/>
      <c r="F49" s="9"/>
      <c r="H49" s="9"/>
      <c r="I49" s="29"/>
      <c r="J49" s="13"/>
    </row>
    <row r="50" spans="1:13" x14ac:dyDescent="0.4">
      <c r="D50" s="10"/>
      <c r="E50" s="9"/>
      <c r="F50" s="9"/>
      <c r="H50" s="40" t="s">
        <v>45</v>
      </c>
      <c r="I50" s="39">
        <f>SUM(I48)</f>
        <v>0</v>
      </c>
      <c r="J50" s="13">
        <f>SUM(J48)</f>
        <v>0</v>
      </c>
    </row>
    <row r="51" spans="1:13" x14ac:dyDescent="0.4">
      <c r="I51" s="29"/>
    </row>
    <row r="52" spans="1:13" x14ac:dyDescent="0.4">
      <c r="I52" s="29"/>
    </row>
    <row r="53" spans="1:13" x14ac:dyDescent="0.4">
      <c r="A53" s="16" t="s">
        <v>35</v>
      </c>
      <c r="I53" s="29"/>
      <c r="J53" s="48">
        <v>0.25</v>
      </c>
    </row>
    <row r="54" spans="1:13" x14ac:dyDescent="0.4">
      <c r="A54" s="7" t="s">
        <v>187</v>
      </c>
      <c r="B54" s="17" t="s">
        <v>167</v>
      </c>
      <c r="C54" s="17" t="s">
        <v>168</v>
      </c>
      <c r="D54" s="10">
        <v>44574</v>
      </c>
      <c r="E54" s="71">
        <v>25800000</v>
      </c>
      <c r="F54" s="15">
        <v>20000000</v>
      </c>
      <c r="G54" s="31">
        <v>1</v>
      </c>
      <c r="H54" s="9">
        <f>SUM(E54-F54)</f>
        <v>5800000</v>
      </c>
      <c r="I54" s="6">
        <v>464.16</v>
      </c>
      <c r="J54" s="9">
        <f>SUM(I54*$J$53)</f>
        <v>116.04</v>
      </c>
      <c r="K54" s="9"/>
    </row>
    <row r="55" spans="1:13" x14ac:dyDescent="0.4">
      <c r="A55" s="21" t="s">
        <v>36</v>
      </c>
      <c r="B55" s="17" t="s">
        <v>33</v>
      </c>
      <c r="C55" s="2" t="s">
        <v>34</v>
      </c>
      <c r="D55" s="3">
        <v>43906</v>
      </c>
      <c r="E55" s="9">
        <v>25000000</v>
      </c>
      <c r="F55" s="9">
        <v>20000000</v>
      </c>
      <c r="G55" s="5">
        <v>1</v>
      </c>
      <c r="H55" s="9">
        <f>SUM(E55-F55)</f>
        <v>5000000</v>
      </c>
      <c r="I55" s="9">
        <v>750</v>
      </c>
      <c r="J55" s="9">
        <f t="shared" ref="J55:J60" si="3">SUM(I55*25%)</f>
        <v>187.5</v>
      </c>
      <c r="K55"/>
    </row>
    <row r="56" spans="1:13" x14ac:dyDescent="0.4">
      <c r="A56" s="2" t="s">
        <v>188</v>
      </c>
      <c r="B56" s="17" t="s">
        <v>85</v>
      </c>
      <c r="C56" s="2" t="s">
        <v>86</v>
      </c>
      <c r="D56" s="3">
        <v>44408</v>
      </c>
      <c r="E56" s="71">
        <v>29026055</v>
      </c>
      <c r="F56" s="6">
        <v>20000000</v>
      </c>
      <c r="G56" s="5">
        <v>1</v>
      </c>
      <c r="H56" s="9">
        <f>SUM(E56-F56)</f>
        <v>9026055</v>
      </c>
      <c r="I56" s="6">
        <v>1354.05</v>
      </c>
      <c r="J56" s="9">
        <f t="shared" si="3"/>
        <v>338.51249999999999</v>
      </c>
      <c r="K56" s="35"/>
    </row>
    <row r="57" spans="1:13" x14ac:dyDescent="0.4">
      <c r="A57" s="2" t="s">
        <v>187</v>
      </c>
      <c r="B57" s="17" t="s">
        <v>167</v>
      </c>
      <c r="C57" s="17" t="s">
        <v>168</v>
      </c>
      <c r="D57" s="3">
        <v>44574</v>
      </c>
      <c r="E57" s="71">
        <v>25800000</v>
      </c>
      <c r="F57" s="6">
        <v>20000000</v>
      </c>
      <c r="G57" s="5">
        <v>1</v>
      </c>
      <c r="H57" s="9">
        <f>SUM(E57-F57)</f>
        <v>5800000</v>
      </c>
      <c r="I57" s="6">
        <v>464.16</v>
      </c>
      <c r="J57" s="9">
        <f t="shared" si="3"/>
        <v>116.04</v>
      </c>
      <c r="K57" s="35"/>
    </row>
    <row r="58" spans="1:13" x14ac:dyDescent="0.4">
      <c r="A58" s="2"/>
      <c r="B58" s="2" t="s">
        <v>408</v>
      </c>
      <c r="C58" s="2" t="s">
        <v>409</v>
      </c>
      <c r="D58" s="3">
        <v>44764</v>
      </c>
      <c r="E58" s="71">
        <v>41540935</v>
      </c>
      <c r="F58" s="6">
        <v>20000000</v>
      </c>
      <c r="G58" s="5">
        <v>1</v>
      </c>
      <c r="H58" s="9">
        <f>SUM(E58-F58)</f>
        <v>21540935</v>
      </c>
      <c r="I58" s="6">
        <v>4174.6499999999996</v>
      </c>
      <c r="J58" s="9">
        <f t="shared" si="3"/>
        <v>1043.6624999999999</v>
      </c>
      <c r="K58" s="35"/>
    </row>
    <row r="59" spans="1:13" x14ac:dyDescent="0.4">
      <c r="A59" s="2"/>
      <c r="B59" s="2" t="s">
        <v>448</v>
      </c>
      <c r="C59" s="2" t="s">
        <v>449</v>
      </c>
      <c r="D59" s="3">
        <v>44923</v>
      </c>
      <c r="E59" s="9">
        <v>26300000</v>
      </c>
      <c r="F59" s="6">
        <v>20000000</v>
      </c>
      <c r="G59" s="5">
        <v>1</v>
      </c>
      <c r="H59" s="9">
        <v>6300000</v>
      </c>
      <c r="I59" s="9">
        <v>540.54</v>
      </c>
      <c r="J59" s="9">
        <f t="shared" si="3"/>
        <v>135.13499999999999</v>
      </c>
      <c r="K59"/>
    </row>
    <row r="60" spans="1:13" x14ac:dyDescent="0.4">
      <c r="A60" s="2"/>
      <c r="B60" s="2" t="s">
        <v>450</v>
      </c>
      <c r="C60" s="2" t="s">
        <v>451</v>
      </c>
      <c r="D60" s="3">
        <v>44923</v>
      </c>
      <c r="E60" s="9">
        <v>22000000</v>
      </c>
      <c r="F60" s="6">
        <v>20000000</v>
      </c>
      <c r="G60" s="5">
        <v>1</v>
      </c>
      <c r="H60" s="9">
        <v>2000000</v>
      </c>
      <c r="I60" s="9">
        <v>380.16</v>
      </c>
      <c r="J60" s="9">
        <f t="shared" si="3"/>
        <v>95.04</v>
      </c>
      <c r="K60"/>
      <c r="M60" s="97" t="s">
        <v>38</v>
      </c>
    </row>
    <row r="61" spans="1:13" x14ac:dyDescent="0.4">
      <c r="A61" s="2"/>
      <c r="B61" s="2" t="s">
        <v>505</v>
      </c>
      <c r="C61" s="2" t="s">
        <v>504</v>
      </c>
      <c r="D61" s="3">
        <v>44978</v>
      </c>
      <c r="E61" s="9">
        <v>24000000</v>
      </c>
      <c r="F61" s="6">
        <v>20000000</v>
      </c>
      <c r="G61" s="5">
        <v>1</v>
      </c>
      <c r="H61" s="9">
        <f>E61-F61</f>
        <v>4000000</v>
      </c>
      <c r="I61" s="9">
        <v>632</v>
      </c>
      <c r="J61" s="9">
        <f>SUM(I61*25%)</f>
        <v>158</v>
      </c>
      <c r="K61"/>
    </row>
    <row r="62" spans="1:13" x14ac:dyDescent="0.4">
      <c r="B62" s="17"/>
      <c r="D62" s="10"/>
      <c r="E62" s="12"/>
      <c r="F62" s="12"/>
      <c r="H62" s="12"/>
      <c r="I62" s="6">
        <f>SUM(I54:I61)</f>
        <v>8759.7199999999993</v>
      </c>
      <c r="J62" s="14">
        <f>SUM(J53:J61)</f>
        <v>2190.1799999999998</v>
      </c>
    </row>
    <row r="63" spans="1:13" x14ac:dyDescent="0.4">
      <c r="B63" s="17"/>
      <c r="D63" s="10"/>
      <c r="E63" s="12"/>
      <c r="F63" s="12"/>
      <c r="H63" s="12"/>
      <c r="I63" s="12"/>
    </row>
    <row r="64" spans="1:13" x14ac:dyDescent="0.4">
      <c r="B64" s="17"/>
      <c r="D64" s="10"/>
      <c r="E64" s="12"/>
      <c r="F64" s="12"/>
      <c r="H64" s="69" t="s">
        <v>46</v>
      </c>
      <c r="I64" s="117">
        <f>I62</f>
        <v>8759.7199999999993</v>
      </c>
      <c r="J64" s="13">
        <f>SUM(J62)</f>
        <v>2190.1799999999998</v>
      </c>
    </row>
    <row r="65" spans="1:17" x14ac:dyDescent="0.4">
      <c r="B65" s="17"/>
      <c r="D65" s="10"/>
      <c r="E65" s="12"/>
      <c r="F65" s="12"/>
      <c r="H65" s="12"/>
      <c r="I65" s="12"/>
    </row>
    <row r="66" spans="1:17" x14ac:dyDescent="0.4">
      <c r="B66" s="17"/>
      <c r="D66" s="10"/>
      <c r="E66" s="12"/>
      <c r="F66" s="12"/>
      <c r="H66" s="12"/>
      <c r="I66" s="12"/>
    </row>
    <row r="67" spans="1:17" x14ac:dyDescent="0.4">
      <c r="A67" s="16" t="s">
        <v>37</v>
      </c>
      <c r="B67" s="17"/>
      <c r="D67" s="10"/>
      <c r="E67" s="12"/>
      <c r="F67" s="12"/>
      <c r="H67" s="12"/>
      <c r="I67" s="12"/>
      <c r="J67" s="48">
        <v>0.14000000000000001</v>
      </c>
      <c r="L67" s="102" t="s">
        <v>373</v>
      </c>
      <c r="M67" s="2"/>
    </row>
    <row r="68" spans="1:17" x14ac:dyDescent="0.4">
      <c r="B68" s="2" t="s">
        <v>173</v>
      </c>
      <c r="C68" s="62" t="s">
        <v>344</v>
      </c>
      <c r="H68" s="4"/>
      <c r="I68" s="9">
        <v>463.74</v>
      </c>
      <c r="J68" s="9">
        <f t="shared" ref="J68:J86" si="4">I68*$J$67</f>
        <v>64.923600000000008</v>
      </c>
      <c r="K68" s="2" t="s">
        <v>19</v>
      </c>
      <c r="L68" s="9"/>
      <c r="M68" s="2"/>
      <c r="Q68" s="103">
        <v>28132.880000000001</v>
      </c>
    </row>
    <row r="69" spans="1:17" x14ac:dyDescent="0.4">
      <c r="B69" s="2" t="s">
        <v>336</v>
      </c>
      <c r="C69" s="62" t="s">
        <v>343</v>
      </c>
      <c r="G69" s="24">
        <v>1</v>
      </c>
      <c r="H69" s="4"/>
      <c r="I69" s="9">
        <v>21417.54</v>
      </c>
      <c r="J69" s="9">
        <f t="shared" si="4"/>
        <v>2998.4556000000002</v>
      </c>
      <c r="K69" s="2" t="s">
        <v>19</v>
      </c>
      <c r="L69" s="102" t="s">
        <v>373</v>
      </c>
      <c r="M69" s="2"/>
    </row>
    <row r="70" spans="1:17" x14ac:dyDescent="0.4">
      <c r="A70" s="2" t="s">
        <v>414</v>
      </c>
      <c r="B70" s="2" t="s">
        <v>173</v>
      </c>
      <c r="C70" s="62" t="s">
        <v>337</v>
      </c>
      <c r="G70" s="24">
        <v>1</v>
      </c>
      <c r="H70" s="4"/>
      <c r="I70" s="9">
        <v>6479</v>
      </c>
      <c r="J70" s="9">
        <f t="shared" si="4"/>
        <v>907.06000000000006</v>
      </c>
      <c r="K70" s="2" t="s">
        <v>19</v>
      </c>
      <c r="L70" s="102" t="s">
        <v>373</v>
      </c>
      <c r="M70" s="2"/>
    </row>
    <row r="71" spans="1:17" x14ac:dyDescent="0.4">
      <c r="B71" s="2" t="s">
        <v>173</v>
      </c>
      <c r="C71" s="62" t="s">
        <v>338</v>
      </c>
      <c r="G71" s="24">
        <v>1</v>
      </c>
      <c r="H71" s="4"/>
      <c r="I71" s="9">
        <v>324.82</v>
      </c>
      <c r="J71" s="9">
        <f t="shared" si="4"/>
        <v>45.474800000000002</v>
      </c>
      <c r="K71" s="2" t="s">
        <v>19</v>
      </c>
      <c r="L71" s="102" t="s">
        <v>373</v>
      </c>
      <c r="M71" s="2"/>
    </row>
    <row r="72" spans="1:17" x14ac:dyDescent="0.4">
      <c r="B72" s="2" t="s">
        <v>173</v>
      </c>
      <c r="C72" s="62" t="s">
        <v>339</v>
      </c>
      <c r="G72" s="24">
        <v>1</v>
      </c>
      <c r="H72" s="4"/>
      <c r="I72" s="9">
        <v>40940.199999999997</v>
      </c>
      <c r="J72" s="9">
        <f t="shared" si="4"/>
        <v>5731.6279999999997</v>
      </c>
      <c r="K72" s="2" t="s">
        <v>19</v>
      </c>
      <c r="L72" s="102" t="s">
        <v>373</v>
      </c>
      <c r="M72" s="2"/>
    </row>
    <row r="73" spans="1:17" x14ac:dyDescent="0.4">
      <c r="B73" s="2" t="s">
        <v>173</v>
      </c>
      <c r="C73" s="62" t="s">
        <v>340</v>
      </c>
      <c r="G73" s="24">
        <v>1</v>
      </c>
      <c r="H73" s="4"/>
      <c r="I73" s="9">
        <v>177.19</v>
      </c>
      <c r="J73" s="9">
        <f t="shared" si="4"/>
        <v>24.806600000000003</v>
      </c>
      <c r="K73" s="2" t="s">
        <v>19</v>
      </c>
      <c r="L73" s="9" t="s">
        <v>375</v>
      </c>
      <c r="M73" s="2"/>
      <c r="Q73" s="103"/>
    </row>
    <row r="74" spans="1:17" x14ac:dyDescent="0.4">
      <c r="A74" s="2" t="s">
        <v>370</v>
      </c>
      <c r="B74" s="2" t="s">
        <v>74</v>
      </c>
      <c r="C74" s="2" t="s">
        <v>75</v>
      </c>
      <c r="D74" s="10">
        <v>44382</v>
      </c>
      <c r="E74" s="9">
        <v>19000000</v>
      </c>
      <c r="F74" s="9">
        <v>15000000</v>
      </c>
      <c r="G74" s="24">
        <v>1</v>
      </c>
      <c r="H74" s="4">
        <f t="shared" ref="H74:H87" si="5">SUM(E74-F74)</f>
        <v>4000000</v>
      </c>
      <c r="I74" s="9">
        <v>800</v>
      </c>
      <c r="J74" s="9">
        <f t="shared" si="4"/>
        <v>112.00000000000001</v>
      </c>
      <c r="K74" s="2" t="s">
        <v>19</v>
      </c>
      <c r="L74" s="9" t="s">
        <v>375</v>
      </c>
      <c r="M74" s="2"/>
      <c r="Q74" s="103"/>
    </row>
    <row r="75" spans="1:17" x14ac:dyDescent="0.4">
      <c r="A75" s="21" t="s">
        <v>370</v>
      </c>
      <c r="B75" s="2" t="s">
        <v>193</v>
      </c>
      <c r="C75" s="2" t="s">
        <v>194</v>
      </c>
      <c r="D75" s="10">
        <v>44594</v>
      </c>
      <c r="E75" s="9">
        <v>27456977</v>
      </c>
      <c r="F75" s="9">
        <v>15000000</v>
      </c>
      <c r="G75" s="24">
        <v>1</v>
      </c>
      <c r="H75" s="4">
        <f t="shared" si="5"/>
        <v>12456977</v>
      </c>
      <c r="I75" s="27">
        <v>2491</v>
      </c>
      <c r="J75" s="9">
        <f t="shared" si="4"/>
        <v>348.74</v>
      </c>
      <c r="K75" s="2" t="s">
        <v>19</v>
      </c>
      <c r="L75" s="9" t="s">
        <v>375</v>
      </c>
      <c r="M75" s="2"/>
      <c r="Q75" s="103"/>
    </row>
    <row r="76" spans="1:17" x14ac:dyDescent="0.4">
      <c r="A76" s="21" t="s">
        <v>370</v>
      </c>
      <c r="B76" s="2" t="s">
        <v>199</v>
      </c>
      <c r="C76" s="2" t="s">
        <v>200</v>
      </c>
      <c r="D76" s="10">
        <v>44602</v>
      </c>
      <c r="E76" s="9">
        <v>17092438</v>
      </c>
      <c r="F76" s="9">
        <v>15000000</v>
      </c>
      <c r="G76" s="24">
        <v>1</v>
      </c>
      <c r="H76" s="4">
        <f t="shared" si="5"/>
        <v>2092438</v>
      </c>
      <c r="I76" s="27">
        <v>418.49</v>
      </c>
      <c r="J76" s="9">
        <f t="shared" si="4"/>
        <v>58.588600000000007</v>
      </c>
      <c r="K76" s="2" t="s">
        <v>19</v>
      </c>
      <c r="L76" s="9" t="s">
        <v>375</v>
      </c>
      <c r="M76" s="2"/>
      <c r="Q76" s="103"/>
    </row>
    <row r="77" spans="1:17" x14ac:dyDescent="0.4">
      <c r="A77" s="21" t="s">
        <v>370</v>
      </c>
      <c r="B77" s="2" t="s">
        <v>211</v>
      </c>
      <c r="C77" s="2" t="s">
        <v>212</v>
      </c>
      <c r="D77" s="10">
        <v>44614</v>
      </c>
      <c r="E77" s="9">
        <v>16500000</v>
      </c>
      <c r="F77" s="9">
        <v>15000000</v>
      </c>
      <c r="G77" s="24">
        <v>1</v>
      </c>
      <c r="H77" s="4">
        <f t="shared" si="5"/>
        <v>1500000</v>
      </c>
      <c r="I77" s="27">
        <v>300</v>
      </c>
      <c r="J77" s="9">
        <f t="shared" si="4"/>
        <v>42.000000000000007</v>
      </c>
      <c r="K77" s="2" t="s">
        <v>19</v>
      </c>
      <c r="L77" s="9" t="s">
        <v>375</v>
      </c>
      <c r="M77" s="2"/>
      <c r="Q77" s="103"/>
    </row>
    <row r="78" spans="1:17" x14ac:dyDescent="0.4">
      <c r="A78" s="21" t="s">
        <v>370</v>
      </c>
      <c r="B78" s="21" t="s">
        <v>256</v>
      </c>
      <c r="C78" s="2" t="s">
        <v>257</v>
      </c>
      <c r="D78" s="10">
        <v>44643</v>
      </c>
      <c r="E78" s="9">
        <v>16000000</v>
      </c>
      <c r="F78" s="9">
        <v>15000000</v>
      </c>
      <c r="G78" s="24">
        <v>1</v>
      </c>
      <c r="H78" s="4">
        <f t="shared" si="5"/>
        <v>1000000</v>
      </c>
      <c r="I78" s="27">
        <v>200</v>
      </c>
      <c r="J78" s="9">
        <f t="shared" si="4"/>
        <v>28.000000000000004</v>
      </c>
      <c r="K78" s="2" t="s">
        <v>19</v>
      </c>
      <c r="L78" s="9" t="s">
        <v>375</v>
      </c>
      <c r="M78" s="2"/>
      <c r="Q78" s="103"/>
    </row>
    <row r="79" spans="1:17" x14ac:dyDescent="0.4">
      <c r="A79" s="21" t="s">
        <v>370</v>
      </c>
      <c r="B79" s="17" t="s">
        <v>371</v>
      </c>
      <c r="C79" s="2" t="s">
        <v>372</v>
      </c>
      <c r="D79" s="10">
        <v>44611</v>
      </c>
      <c r="E79" s="9">
        <v>141501208.03</v>
      </c>
      <c r="F79" s="9">
        <v>15000000</v>
      </c>
      <c r="G79" s="24">
        <v>1</v>
      </c>
      <c r="H79" s="4">
        <f t="shared" si="5"/>
        <v>126501208.03</v>
      </c>
      <c r="I79" s="27">
        <v>33375.300000000003</v>
      </c>
      <c r="J79" s="9">
        <f t="shared" si="4"/>
        <v>4672.5420000000013</v>
      </c>
      <c r="K79" s="2" t="s">
        <v>19</v>
      </c>
      <c r="L79" s="9" t="s">
        <v>375</v>
      </c>
      <c r="M79" s="2"/>
      <c r="Q79" s="103"/>
    </row>
    <row r="80" spans="1:17" x14ac:dyDescent="0.4">
      <c r="A80" s="21" t="s">
        <v>374</v>
      </c>
      <c r="B80" s="2" t="s">
        <v>201</v>
      </c>
      <c r="C80" s="21" t="s">
        <v>202</v>
      </c>
      <c r="D80" s="10">
        <v>44603</v>
      </c>
      <c r="E80" s="9">
        <v>16000000</v>
      </c>
      <c r="F80" s="9">
        <v>15000000</v>
      </c>
      <c r="G80" s="24">
        <v>1</v>
      </c>
      <c r="H80" s="4">
        <f t="shared" si="5"/>
        <v>1000000</v>
      </c>
      <c r="I80" s="27">
        <v>200</v>
      </c>
      <c r="J80" s="9">
        <f t="shared" si="4"/>
        <v>28.000000000000004</v>
      </c>
      <c r="K80" s="2" t="s">
        <v>19</v>
      </c>
      <c r="L80" s="9" t="s">
        <v>375</v>
      </c>
      <c r="M80" s="2"/>
      <c r="Q80" s="103"/>
    </row>
    <row r="81" spans="1:17" x14ac:dyDescent="0.4">
      <c r="A81" s="21" t="s">
        <v>374</v>
      </c>
      <c r="B81" s="2" t="s">
        <v>204</v>
      </c>
      <c r="C81" s="2" t="s">
        <v>203</v>
      </c>
      <c r="D81" s="10">
        <v>44603</v>
      </c>
      <c r="E81" s="9">
        <v>16000000</v>
      </c>
      <c r="F81" s="9">
        <v>15000000</v>
      </c>
      <c r="G81" s="24">
        <v>1</v>
      </c>
      <c r="H81" s="4">
        <f t="shared" si="5"/>
        <v>1000000</v>
      </c>
      <c r="I81" s="27">
        <v>200</v>
      </c>
      <c r="J81" s="9">
        <f t="shared" si="4"/>
        <v>28.000000000000004</v>
      </c>
      <c r="K81" s="2" t="s">
        <v>19</v>
      </c>
      <c r="L81" s="9" t="s">
        <v>429</v>
      </c>
      <c r="M81" s="2"/>
      <c r="Q81" s="103"/>
    </row>
    <row r="82" spans="1:17" x14ac:dyDescent="0.4">
      <c r="A82" s="21" t="s">
        <v>374</v>
      </c>
      <c r="B82" s="2" t="s">
        <v>207</v>
      </c>
      <c r="C82" s="2" t="s">
        <v>208</v>
      </c>
      <c r="D82" s="10">
        <v>44609</v>
      </c>
      <c r="E82" s="9">
        <v>15625000</v>
      </c>
      <c r="F82" s="9">
        <v>15000000</v>
      </c>
      <c r="G82" s="24">
        <v>1</v>
      </c>
      <c r="H82" s="4">
        <f t="shared" si="5"/>
        <v>625000</v>
      </c>
      <c r="I82" s="27">
        <v>130.4</v>
      </c>
      <c r="J82" s="9">
        <f t="shared" si="4"/>
        <v>18.256000000000004</v>
      </c>
      <c r="K82" s="2" t="s">
        <v>19</v>
      </c>
      <c r="L82" s="9" t="s">
        <v>429</v>
      </c>
      <c r="M82" s="2"/>
      <c r="Q82" s="103"/>
    </row>
    <row r="83" spans="1:17" x14ac:dyDescent="0.4">
      <c r="A83" s="21" t="s">
        <v>374</v>
      </c>
      <c r="B83" s="2" t="s">
        <v>217</v>
      </c>
      <c r="C83" s="21" t="s">
        <v>218</v>
      </c>
      <c r="D83" s="10">
        <v>44616</v>
      </c>
      <c r="E83" s="9">
        <v>120531534.08</v>
      </c>
      <c r="F83" s="9">
        <v>15000000</v>
      </c>
      <c r="G83" s="24">
        <v>1</v>
      </c>
      <c r="H83" s="4">
        <f t="shared" si="5"/>
        <v>105531534.08</v>
      </c>
      <c r="I83" s="27">
        <v>28132.880000000001</v>
      </c>
      <c r="J83" s="9">
        <f t="shared" si="4"/>
        <v>3938.6032000000005</v>
      </c>
      <c r="K83" s="2" t="s">
        <v>19</v>
      </c>
      <c r="L83" s="9" t="s">
        <v>429</v>
      </c>
      <c r="M83" s="2"/>
      <c r="Q83" s="103"/>
    </row>
    <row r="84" spans="1:17" x14ac:dyDescent="0.4">
      <c r="A84" s="21" t="s">
        <v>374</v>
      </c>
      <c r="B84" s="2" t="s">
        <v>260</v>
      </c>
      <c r="C84" s="2" t="s">
        <v>261</v>
      </c>
      <c r="D84" s="10">
        <v>44645</v>
      </c>
      <c r="E84" s="9">
        <v>24145993</v>
      </c>
      <c r="F84" s="9">
        <v>15000000</v>
      </c>
      <c r="G84" s="24">
        <v>1</v>
      </c>
      <c r="H84" s="4">
        <f t="shared" si="5"/>
        <v>9145993</v>
      </c>
      <c r="I84" s="27">
        <v>1829.2</v>
      </c>
      <c r="J84" s="9">
        <f t="shared" si="4"/>
        <v>256.08800000000002</v>
      </c>
      <c r="K84" s="2" t="s">
        <v>19</v>
      </c>
      <c r="L84" s="9" t="s">
        <v>429</v>
      </c>
      <c r="M84" s="2"/>
      <c r="Q84" s="103"/>
    </row>
    <row r="85" spans="1:17" x14ac:dyDescent="0.4">
      <c r="A85" s="21" t="s">
        <v>374</v>
      </c>
      <c r="B85" s="2" t="s">
        <v>266</v>
      </c>
      <c r="C85" s="2" t="s">
        <v>265</v>
      </c>
      <c r="D85" s="10">
        <v>44592</v>
      </c>
      <c r="E85" s="9">
        <v>25000000</v>
      </c>
      <c r="F85" s="9">
        <v>15000000</v>
      </c>
      <c r="G85" s="24">
        <v>1</v>
      </c>
      <c r="H85" s="4">
        <f t="shared" si="5"/>
        <v>10000000</v>
      </c>
      <c r="I85" s="27">
        <v>2000</v>
      </c>
      <c r="J85" s="9">
        <f t="shared" si="4"/>
        <v>280</v>
      </c>
      <c r="K85" s="2" t="s">
        <v>19</v>
      </c>
      <c r="L85" s="9" t="s">
        <v>429</v>
      </c>
      <c r="M85" s="2"/>
      <c r="Q85" s="103"/>
    </row>
    <row r="86" spans="1:17" x14ac:dyDescent="0.4">
      <c r="A86" s="21" t="s">
        <v>374</v>
      </c>
      <c r="B86" s="2" t="s">
        <v>291</v>
      </c>
      <c r="C86" s="2" t="s">
        <v>292</v>
      </c>
      <c r="D86" s="10">
        <v>44677</v>
      </c>
      <c r="E86" s="9">
        <v>16600000</v>
      </c>
      <c r="F86" s="9">
        <v>15000000</v>
      </c>
      <c r="G86" s="24">
        <v>1</v>
      </c>
      <c r="H86" s="4">
        <f t="shared" si="5"/>
        <v>1600000</v>
      </c>
      <c r="I86" s="27">
        <v>320</v>
      </c>
      <c r="J86" s="9">
        <f t="shared" si="4"/>
        <v>44.800000000000004</v>
      </c>
      <c r="K86" s="2" t="s">
        <v>19</v>
      </c>
      <c r="L86" s="9" t="s">
        <v>429</v>
      </c>
      <c r="M86" s="2"/>
      <c r="Q86" s="103"/>
    </row>
    <row r="87" spans="1:17" x14ac:dyDescent="0.4">
      <c r="A87" s="21" t="s">
        <v>374</v>
      </c>
      <c r="B87" s="2" t="s">
        <v>298</v>
      </c>
      <c r="C87" s="2" t="s">
        <v>299</v>
      </c>
      <c r="D87" s="10">
        <v>44683</v>
      </c>
      <c r="E87" s="9">
        <v>15950000</v>
      </c>
      <c r="F87" s="9">
        <v>15000000</v>
      </c>
      <c r="G87" s="24">
        <v>1</v>
      </c>
      <c r="H87" s="4">
        <f t="shared" si="5"/>
        <v>950000</v>
      </c>
      <c r="I87" s="27">
        <v>190</v>
      </c>
      <c r="J87" s="9">
        <f>I87*$J$67</f>
        <v>26.6</v>
      </c>
      <c r="K87" s="2" t="s">
        <v>19</v>
      </c>
      <c r="L87" s="9" t="s">
        <v>429</v>
      </c>
      <c r="M87" s="2"/>
      <c r="Q87" s="103"/>
    </row>
    <row r="88" spans="1:17" x14ac:dyDescent="0.4">
      <c r="A88" s="21" t="s">
        <v>426</v>
      </c>
      <c r="B88" s="2" t="s">
        <v>114</v>
      </c>
      <c r="C88" s="2" t="s">
        <v>115</v>
      </c>
      <c r="D88" s="3">
        <v>44509</v>
      </c>
      <c r="E88" s="9">
        <v>16187484</v>
      </c>
      <c r="F88" s="9">
        <v>15000000</v>
      </c>
      <c r="G88" s="24">
        <v>1</v>
      </c>
      <c r="H88" s="27">
        <v>1187484</v>
      </c>
      <c r="I88" s="27">
        <v>237.5</v>
      </c>
      <c r="J88" s="9">
        <f t="shared" ref="J88:J100" si="6">I88*$J$67</f>
        <v>33.25</v>
      </c>
      <c r="K88" s="2" t="s">
        <v>19</v>
      </c>
      <c r="L88" s="9" t="s">
        <v>429</v>
      </c>
      <c r="M88" s="2"/>
      <c r="Q88" s="103"/>
    </row>
    <row r="89" spans="1:17" x14ac:dyDescent="0.4">
      <c r="A89" s="21" t="s">
        <v>426</v>
      </c>
      <c r="B89" s="2" t="s">
        <v>116</v>
      </c>
      <c r="C89" s="2" t="s">
        <v>66</v>
      </c>
      <c r="D89" s="3">
        <v>44517</v>
      </c>
      <c r="E89" s="9">
        <v>23504409</v>
      </c>
      <c r="F89" s="9">
        <v>15000000</v>
      </c>
      <c r="G89" s="24">
        <v>1</v>
      </c>
      <c r="H89" s="27">
        <v>8504409</v>
      </c>
      <c r="I89" s="27">
        <v>1700.88</v>
      </c>
      <c r="J89" s="9">
        <f t="shared" si="6"/>
        <v>238.12320000000003</v>
      </c>
      <c r="K89" s="2" t="s">
        <v>19</v>
      </c>
      <c r="L89" s="9" t="s">
        <v>429</v>
      </c>
      <c r="M89" s="2"/>
      <c r="Q89" s="103"/>
    </row>
    <row r="90" spans="1:17" x14ac:dyDescent="0.4">
      <c r="A90" s="21" t="s">
        <v>426</v>
      </c>
      <c r="B90" s="2" t="s">
        <v>142</v>
      </c>
      <c r="C90" s="2" t="s">
        <v>143</v>
      </c>
      <c r="D90" s="3">
        <v>44553</v>
      </c>
      <c r="E90" s="9">
        <v>15063465</v>
      </c>
      <c r="F90" s="9">
        <v>15000000</v>
      </c>
      <c r="G90" s="24">
        <v>1</v>
      </c>
      <c r="H90" s="27">
        <v>63465</v>
      </c>
      <c r="I90" s="27">
        <v>12.69</v>
      </c>
      <c r="J90" s="9">
        <f t="shared" si="6"/>
        <v>1.7766000000000002</v>
      </c>
      <c r="K90" s="2" t="s">
        <v>19</v>
      </c>
      <c r="L90" s="9" t="s">
        <v>429</v>
      </c>
      <c r="M90" s="2"/>
      <c r="Q90" s="103"/>
    </row>
    <row r="91" spans="1:17" x14ac:dyDescent="0.4">
      <c r="A91" s="21" t="s">
        <v>426</v>
      </c>
      <c r="B91" s="2" t="s">
        <v>156</v>
      </c>
      <c r="C91" s="2" t="s">
        <v>157</v>
      </c>
      <c r="D91" s="3">
        <v>44566</v>
      </c>
      <c r="E91" s="9">
        <v>17700000</v>
      </c>
      <c r="F91" s="9">
        <v>15000000</v>
      </c>
      <c r="G91" s="24">
        <v>1</v>
      </c>
      <c r="H91" s="27">
        <v>2700000</v>
      </c>
      <c r="I91" s="27">
        <v>540</v>
      </c>
      <c r="J91" s="9">
        <f t="shared" si="6"/>
        <v>75.600000000000009</v>
      </c>
      <c r="K91" s="2" t="s">
        <v>19</v>
      </c>
      <c r="L91" s="9" t="s">
        <v>429</v>
      </c>
      <c r="M91" s="2"/>
      <c r="Q91" s="103"/>
    </row>
    <row r="92" spans="1:17" x14ac:dyDescent="0.4">
      <c r="A92" s="21" t="s">
        <v>426</v>
      </c>
      <c r="B92" s="2" t="s">
        <v>169</v>
      </c>
      <c r="C92" s="2" t="s">
        <v>170</v>
      </c>
      <c r="D92" s="3">
        <v>44575</v>
      </c>
      <c r="E92" s="9">
        <v>19800000</v>
      </c>
      <c r="F92" s="9">
        <v>15000000</v>
      </c>
      <c r="G92" s="24">
        <v>1</v>
      </c>
      <c r="H92" s="27">
        <v>4800000</v>
      </c>
      <c r="I92" s="27">
        <v>960</v>
      </c>
      <c r="J92" s="9">
        <f t="shared" si="6"/>
        <v>134.4</v>
      </c>
      <c r="K92" s="2" t="s">
        <v>19</v>
      </c>
      <c r="L92" s="9" t="s">
        <v>429</v>
      </c>
      <c r="M92" s="2"/>
      <c r="Q92" s="103"/>
    </row>
    <row r="93" spans="1:17" x14ac:dyDescent="0.4">
      <c r="A93" s="21" t="s">
        <v>426</v>
      </c>
      <c r="B93" s="2" t="s">
        <v>171</v>
      </c>
      <c r="C93" s="2" t="s">
        <v>172</v>
      </c>
      <c r="D93" s="3">
        <v>44577</v>
      </c>
      <c r="E93" s="9">
        <v>19500000</v>
      </c>
      <c r="F93" s="9">
        <v>15000000</v>
      </c>
      <c r="G93" s="24">
        <v>1</v>
      </c>
      <c r="H93" s="27">
        <v>4500000</v>
      </c>
      <c r="I93" s="27">
        <v>900</v>
      </c>
      <c r="J93" s="9">
        <f t="shared" si="6"/>
        <v>126.00000000000001</v>
      </c>
      <c r="K93" s="2" t="s">
        <v>19</v>
      </c>
      <c r="L93" s="9" t="s">
        <v>429</v>
      </c>
      <c r="M93" s="2"/>
      <c r="Q93" s="103"/>
    </row>
    <row r="94" spans="1:17" x14ac:dyDescent="0.4">
      <c r="A94" s="21" t="s">
        <v>426</v>
      </c>
      <c r="B94" s="2" t="s">
        <v>232</v>
      </c>
      <c r="C94" s="21" t="s">
        <v>233</v>
      </c>
      <c r="D94" s="3">
        <v>44629</v>
      </c>
      <c r="E94" s="9">
        <v>23000000</v>
      </c>
      <c r="F94" s="9">
        <v>15000000</v>
      </c>
      <c r="G94" s="24">
        <v>1</v>
      </c>
      <c r="H94" s="27">
        <v>8000000</v>
      </c>
      <c r="I94" s="27">
        <v>1600</v>
      </c>
      <c r="J94" s="9">
        <f t="shared" si="6"/>
        <v>224.00000000000003</v>
      </c>
      <c r="K94" s="2" t="s">
        <v>19</v>
      </c>
      <c r="L94" s="9" t="s">
        <v>431</v>
      </c>
      <c r="M94" s="2"/>
      <c r="Q94" s="103"/>
    </row>
    <row r="95" spans="1:17" x14ac:dyDescent="0.4">
      <c r="A95" s="21" t="s">
        <v>426</v>
      </c>
      <c r="B95" s="2" t="s">
        <v>263</v>
      </c>
      <c r="C95" s="2" t="s">
        <v>264</v>
      </c>
      <c r="D95" s="3">
        <v>44650</v>
      </c>
      <c r="E95" s="9">
        <v>22000000</v>
      </c>
      <c r="F95" s="9">
        <v>15000000</v>
      </c>
      <c r="G95" s="24">
        <v>1</v>
      </c>
      <c r="H95" s="27">
        <v>7000000</v>
      </c>
      <c r="I95" s="27">
        <v>1400</v>
      </c>
      <c r="J95" s="9">
        <f t="shared" si="6"/>
        <v>196.00000000000003</v>
      </c>
      <c r="K95" s="2" t="s">
        <v>19</v>
      </c>
      <c r="L95" s="9" t="s">
        <v>431</v>
      </c>
      <c r="M95" s="2"/>
      <c r="Q95" s="103"/>
    </row>
    <row r="96" spans="1:17" x14ac:dyDescent="0.4">
      <c r="A96" s="21" t="s">
        <v>426</v>
      </c>
      <c r="B96" s="2" t="s">
        <v>302</v>
      </c>
      <c r="C96" s="17" t="s">
        <v>305</v>
      </c>
      <c r="D96" s="3">
        <v>44684</v>
      </c>
      <c r="E96" s="116">
        <v>33363363</v>
      </c>
      <c r="F96" s="9">
        <v>15000000</v>
      </c>
      <c r="G96" s="24">
        <v>1</v>
      </c>
      <c r="H96" s="27">
        <v>21363363</v>
      </c>
      <c r="I96" s="27">
        <v>4591</v>
      </c>
      <c r="J96" s="9">
        <f t="shared" si="6"/>
        <v>642.74</v>
      </c>
      <c r="K96" s="2" t="s">
        <v>19</v>
      </c>
      <c r="L96" s="9" t="s">
        <v>431</v>
      </c>
      <c r="M96" s="2"/>
      <c r="Q96" s="103"/>
    </row>
    <row r="97" spans="1:17" x14ac:dyDescent="0.4">
      <c r="A97" s="21" t="s">
        <v>426</v>
      </c>
      <c r="B97" s="2" t="s">
        <v>309</v>
      </c>
      <c r="C97" s="21" t="s">
        <v>310</v>
      </c>
      <c r="D97" s="3">
        <v>44708</v>
      </c>
      <c r="E97" s="9">
        <v>25000000</v>
      </c>
      <c r="F97" s="9">
        <v>15000000</v>
      </c>
      <c r="G97" s="24">
        <v>1</v>
      </c>
      <c r="H97" s="27">
        <v>10000000</v>
      </c>
      <c r="I97" s="27">
        <v>2000</v>
      </c>
      <c r="J97" s="9">
        <f t="shared" si="6"/>
        <v>280</v>
      </c>
      <c r="K97" s="2" t="s">
        <v>19</v>
      </c>
      <c r="L97" s="9" t="s">
        <v>431</v>
      </c>
      <c r="M97" s="2"/>
      <c r="Q97" s="103"/>
    </row>
    <row r="98" spans="1:17" x14ac:dyDescent="0.4">
      <c r="A98" s="21" t="s">
        <v>426</v>
      </c>
      <c r="B98" s="17" t="s">
        <v>394</v>
      </c>
      <c r="C98" s="2" t="s">
        <v>395</v>
      </c>
      <c r="D98" s="3">
        <v>44755</v>
      </c>
      <c r="E98" s="9">
        <v>16403113.83</v>
      </c>
      <c r="F98" s="9">
        <v>15000000</v>
      </c>
      <c r="G98" s="24">
        <v>1</v>
      </c>
      <c r="H98" s="27">
        <v>1403113.83</v>
      </c>
      <c r="I98" s="27">
        <v>280.62</v>
      </c>
      <c r="J98" s="9">
        <f t="shared" si="6"/>
        <v>39.286800000000007</v>
      </c>
      <c r="K98" s="2" t="s">
        <v>19</v>
      </c>
      <c r="L98" s="9" t="s">
        <v>431</v>
      </c>
      <c r="M98" s="2"/>
      <c r="Q98" s="103"/>
    </row>
    <row r="99" spans="1:17" x14ac:dyDescent="0.4">
      <c r="A99" s="21" t="s">
        <v>426</v>
      </c>
      <c r="B99" s="2" t="s">
        <v>108</v>
      </c>
      <c r="C99" s="2" t="s">
        <v>109</v>
      </c>
      <c r="D99" s="3">
        <v>44489</v>
      </c>
      <c r="E99" s="9">
        <v>80580452</v>
      </c>
      <c r="F99" s="9">
        <v>15000000</v>
      </c>
      <c r="G99" s="24">
        <v>1</v>
      </c>
      <c r="H99" s="27">
        <f>SUM(E99-F99)</f>
        <v>65580452</v>
      </c>
      <c r="I99" s="27">
        <v>17174.14</v>
      </c>
      <c r="J99" s="9">
        <f t="shared" si="6"/>
        <v>2404.3796000000002</v>
      </c>
      <c r="K99" s="2" t="s">
        <v>19</v>
      </c>
      <c r="L99" s="9" t="s">
        <v>431</v>
      </c>
      <c r="M99" s="2"/>
      <c r="Q99" s="103"/>
    </row>
    <row r="100" spans="1:17" x14ac:dyDescent="0.4">
      <c r="A100" s="21" t="s">
        <v>426</v>
      </c>
      <c r="B100" s="2" t="s">
        <v>280</v>
      </c>
      <c r="C100" s="2" t="s">
        <v>281</v>
      </c>
      <c r="D100" s="3">
        <v>44672</v>
      </c>
      <c r="E100" s="9">
        <v>48857623</v>
      </c>
      <c r="F100" s="9">
        <v>15000000</v>
      </c>
      <c r="G100" s="24">
        <v>1</v>
      </c>
      <c r="H100" s="27">
        <f>SUM(E100-F100)</f>
        <v>33857623</v>
      </c>
      <c r="I100" s="27">
        <v>7714.41</v>
      </c>
      <c r="J100" s="9">
        <f t="shared" si="6"/>
        <v>1080.0174000000002</v>
      </c>
      <c r="K100" s="2" t="s">
        <v>19</v>
      </c>
      <c r="L100" s="9" t="s">
        <v>431</v>
      </c>
      <c r="M100" s="2"/>
      <c r="Q100" s="103"/>
    </row>
    <row r="101" spans="1:17" x14ac:dyDescent="0.4">
      <c r="A101" s="21" t="s">
        <v>430</v>
      </c>
      <c r="B101" s="2" t="s">
        <v>284</v>
      </c>
      <c r="C101" s="2" t="s">
        <v>285</v>
      </c>
      <c r="D101" s="3">
        <v>44664</v>
      </c>
      <c r="E101" s="9">
        <v>16800000</v>
      </c>
      <c r="F101" s="9">
        <v>15000000</v>
      </c>
      <c r="G101" s="24">
        <v>1</v>
      </c>
      <c r="H101" s="27">
        <v>1800000</v>
      </c>
      <c r="I101" s="67">
        <v>360</v>
      </c>
      <c r="J101" s="27">
        <v>50.400000000000006</v>
      </c>
      <c r="K101" s="2" t="s">
        <v>19</v>
      </c>
      <c r="L101" s="9" t="s">
        <v>431</v>
      </c>
      <c r="M101" s="2"/>
      <c r="Q101" s="103"/>
    </row>
    <row r="102" spans="1:17" x14ac:dyDescent="0.4">
      <c r="A102" s="21" t="s">
        <v>430</v>
      </c>
      <c r="B102" s="2" t="s">
        <v>293</v>
      </c>
      <c r="C102" s="2" t="s">
        <v>73</v>
      </c>
      <c r="D102" s="3">
        <v>44677</v>
      </c>
      <c r="E102" s="9">
        <v>19564262</v>
      </c>
      <c r="F102" s="9">
        <v>15000000</v>
      </c>
      <c r="G102" s="24">
        <v>1</v>
      </c>
      <c r="H102" s="27">
        <v>4564262</v>
      </c>
      <c r="I102" s="67">
        <v>921.85</v>
      </c>
      <c r="J102" s="27">
        <v>129.05900000000003</v>
      </c>
      <c r="K102" s="2" t="s">
        <v>19</v>
      </c>
      <c r="L102" s="9"/>
      <c r="M102" s="2"/>
      <c r="Q102" s="103"/>
    </row>
    <row r="103" spans="1:17" x14ac:dyDescent="0.4">
      <c r="A103" s="21" t="s">
        <v>430</v>
      </c>
      <c r="B103" s="2" t="s">
        <v>306</v>
      </c>
      <c r="C103" s="2" t="s">
        <v>307</v>
      </c>
      <c r="D103" s="3">
        <v>44686</v>
      </c>
      <c r="E103" s="9">
        <v>17000000</v>
      </c>
      <c r="F103" s="9">
        <v>15000000</v>
      </c>
      <c r="G103" s="24">
        <v>1</v>
      </c>
      <c r="H103" s="27">
        <v>2000000</v>
      </c>
      <c r="I103" s="67">
        <v>400</v>
      </c>
      <c r="J103" s="27">
        <v>56.000000000000007</v>
      </c>
      <c r="K103" s="2" t="s">
        <v>19</v>
      </c>
    </row>
    <row r="104" spans="1:17" x14ac:dyDescent="0.4">
      <c r="A104" s="21" t="s">
        <v>430</v>
      </c>
      <c r="B104" s="2" t="s">
        <v>325</v>
      </c>
      <c r="C104" s="81" t="s">
        <v>326</v>
      </c>
      <c r="D104" s="3">
        <v>44715</v>
      </c>
      <c r="E104" s="9">
        <v>24500000</v>
      </c>
      <c r="F104" s="9">
        <v>15000000</v>
      </c>
      <c r="G104" s="24">
        <v>1</v>
      </c>
      <c r="H104" s="27">
        <v>9500000</v>
      </c>
      <c r="I104" s="67">
        <v>1900</v>
      </c>
      <c r="J104" s="27">
        <v>266</v>
      </c>
      <c r="K104" s="2" t="s">
        <v>19</v>
      </c>
    </row>
    <row r="105" spans="1:17" x14ac:dyDescent="0.4">
      <c r="A105" s="21" t="s">
        <v>430</v>
      </c>
      <c r="B105" s="2" t="s">
        <v>352</v>
      </c>
      <c r="C105" s="2" t="s">
        <v>353</v>
      </c>
      <c r="D105" s="3">
        <v>44736</v>
      </c>
      <c r="E105" s="9">
        <v>57053625</v>
      </c>
      <c r="F105" s="9">
        <v>15000000</v>
      </c>
      <c r="G105" s="24">
        <v>1</v>
      </c>
      <c r="H105" s="27">
        <v>42053625</v>
      </c>
      <c r="I105" s="67">
        <v>10116.09</v>
      </c>
      <c r="J105" s="27">
        <v>1416.2526000000003</v>
      </c>
      <c r="K105" s="2" t="s">
        <v>19</v>
      </c>
    </row>
    <row r="106" spans="1:17" x14ac:dyDescent="0.4">
      <c r="A106" s="21" t="s">
        <v>430</v>
      </c>
      <c r="B106" s="2" t="s">
        <v>357</v>
      </c>
      <c r="C106" s="81" t="s">
        <v>358</v>
      </c>
      <c r="D106" s="3">
        <v>44740</v>
      </c>
      <c r="E106" s="9">
        <v>22500000</v>
      </c>
      <c r="F106" s="9">
        <v>15000000</v>
      </c>
      <c r="G106" s="24">
        <v>1</v>
      </c>
      <c r="H106" s="27">
        <v>7500000</v>
      </c>
      <c r="I106" s="67">
        <v>1500</v>
      </c>
      <c r="J106" s="27">
        <v>210.00000000000003</v>
      </c>
      <c r="K106" s="2" t="s">
        <v>19</v>
      </c>
    </row>
    <row r="107" spans="1:17" x14ac:dyDescent="0.4">
      <c r="A107" s="21" t="s">
        <v>430</v>
      </c>
      <c r="B107" s="17" t="s">
        <v>398</v>
      </c>
      <c r="C107" s="17" t="s">
        <v>80</v>
      </c>
      <c r="D107" s="3">
        <v>44736</v>
      </c>
      <c r="E107" s="9">
        <v>19000000</v>
      </c>
      <c r="F107" s="9">
        <v>15000000</v>
      </c>
      <c r="G107" s="24">
        <v>1</v>
      </c>
      <c r="H107" s="27">
        <v>4000000</v>
      </c>
      <c r="I107" s="67">
        <v>800</v>
      </c>
      <c r="J107" s="27">
        <v>112.00000000000001</v>
      </c>
      <c r="K107" s="2" t="s">
        <v>19</v>
      </c>
    </row>
    <row r="108" spans="1:17" x14ac:dyDescent="0.4">
      <c r="A108" s="21" t="s">
        <v>430</v>
      </c>
      <c r="B108" s="17" t="s">
        <v>427</v>
      </c>
      <c r="C108" s="2" t="s">
        <v>428</v>
      </c>
      <c r="D108" s="3">
        <v>44677</v>
      </c>
      <c r="E108" s="9">
        <v>24375000</v>
      </c>
      <c r="F108" s="9">
        <v>15000000</v>
      </c>
      <c r="G108" s="24">
        <v>1</v>
      </c>
      <c r="H108" s="27">
        <v>9375000</v>
      </c>
      <c r="I108" s="67">
        <v>1875</v>
      </c>
      <c r="J108" s="27">
        <v>262.5</v>
      </c>
      <c r="K108" s="2" t="s">
        <v>19</v>
      </c>
    </row>
    <row r="109" spans="1:17" x14ac:dyDescent="0.4">
      <c r="A109" s="21" t="s">
        <v>476</v>
      </c>
      <c r="B109" s="81" t="s">
        <v>245</v>
      </c>
      <c r="C109" s="2" t="s">
        <v>246</v>
      </c>
      <c r="D109" s="3">
        <v>44632</v>
      </c>
      <c r="E109" s="9">
        <v>26400000</v>
      </c>
      <c r="F109" s="9">
        <v>15000000</v>
      </c>
      <c r="G109" s="24">
        <v>1</v>
      </c>
      <c r="H109" s="27">
        <f>SUM(E109-F109)</f>
        <v>11400000</v>
      </c>
      <c r="I109" s="67">
        <v>2280</v>
      </c>
      <c r="J109" s="27">
        <f t="shared" ref="J109:J118" si="7">I109*$J$2</f>
        <v>0</v>
      </c>
      <c r="K109" s="9"/>
      <c r="L109" s="9"/>
      <c r="M109" s="2"/>
      <c r="Q109" s="103"/>
    </row>
    <row r="110" spans="1:17" x14ac:dyDescent="0.4">
      <c r="A110" s="21" t="s">
        <v>476</v>
      </c>
      <c r="B110" s="2" t="s">
        <v>354</v>
      </c>
      <c r="C110" s="2" t="s">
        <v>355</v>
      </c>
      <c r="D110" s="3">
        <v>44739</v>
      </c>
      <c r="E110" s="9">
        <v>16890000</v>
      </c>
      <c r="F110" s="9">
        <v>15000000</v>
      </c>
      <c r="G110" s="24">
        <v>1</v>
      </c>
      <c r="H110" s="27">
        <f>SUM(E110-F110)</f>
        <v>1890000</v>
      </c>
      <c r="I110" s="67">
        <v>378</v>
      </c>
      <c r="J110" s="27">
        <f t="shared" si="7"/>
        <v>0</v>
      </c>
      <c r="K110" s="9"/>
      <c r="L110" s="206"/>
      <c r="M110" s="2"/>
      <c r="Q110" s="103"/>
    </row>
    <row r="111" spans="1:17" x14ac:dyDescent="0.4">
      <c r="A111" s="21" t="s">
        <v>476</v>
      </c>
      <c r="B111" s="17" t="s">
        <v>388</v>
      </c>
      <c r="C111" s="2" t="s">
        <v>26</v>
      </c>
      <c r="D111" s="3">
        <v>44753</v>
      </c>
      <c r="E111" s="9">
        <v>24570000</v>
      </c>
      <c r="F111" s="9">
        <v>15000000</v>
      </c>
      <c r="G111" s="24">
        <v>1</v>
      </c>
      <c r="H111" s="27">
        <f>SUM(E111-F111)</f>
        <v>9570000</v>
      </c>
      <c r="I111" s="67">
        <v>1914</v>
      </c>
      <c r="J111" s="27">
        <f t="shared" si="7"/>
        <v>0</v>
      </c>
      <c r="K111" s="9"/>
      <c r="L111" s="9"/>
      <c r="M111" s="2"/>
      <c r="Q111" s="103"/>
    </row>
    <row r="112" spans="1:17" x14ac:dyDescent="0.4">
      <c r="A112" s="21" t="s">
        <v>476</v>
      </c>
      <c r="B112" s="17" t="s">
        <v>392</v>
      </c>
      <c r="C112" s="2" t="s">
        <v>393</v>
      </c>
      <c r="D112" s="3">
        <v>44754</v>
      </c>
      <c r="E112" s="9">
        <v>20625000</v>
      </c>
      <c r="F112" s="9">
        <v>15000000</v>
      </c>
      <c r="G112" s="24">
        <v>1</v>
      </c>
      <c r="H112" s="27">
        <f>SUM(E112-F112)</f>
        <v>5625000</v>
      </c>
      <c r="I112" s="67">
        <v>1125</v>
      </c>
      <c r="J112" s="27">
        <f t="shared" si="7"/>
        <v>0</v>
      </c>
      <c r="K112" s="9"/>
      <c r="L112" s="9"/>
      <c r="M112" s="2"/>
      <c r="Q112" s="103"/>
    </row>
    <row r="113" spans="1:17" x14ac:dyDescent="0.4">
      <c r="A113" s="21" t="s">
        <v>476</v>
      </c>
      <c r="B113" s="17" t="s">
        <v>433</v>
      </c>
      <c r="C113" s="17" t="s">
        <v>218</v>
      </c>
      <c r="D113" s="3">
        <v>44785</v>
      </c>
      <c r="E113" s="9">
        <v>23243996</v>
      </c>
      <c r="F113" s="9">
        <v>15000000</v>
      </c>
      <c r="G113" s="24">
        <v>1</v>
      </c>
      <c r="H113" s="27">
        <f>SUM(E113-F113)</f>
        <v>8243996</v>
      </c>
      <c r="I113" s="67">
        <v>1648.8</v>
      </c>
      <c r="J113" s="27">
        <f t="shared" si="7"/>
        <v>0</v>
      </c>
      <c r="K113" s="9"/>
      <c r="L113" s="9"/>
      <c r="M113" s="2"/>
      <c r="Q113" s="103"/>
    </row>
    <row r="114" spans="1:17" x14ac:dyDescent="0.4">
      <c r="A114" s="2" t="s">
        <v>476</v>
      </c>
      <c r="B114" s="2" t="s">
        <v>477</v>
      </c>
      <c r="C114" s="2" t="s">
        <v>478</v>
      </c>
      <c r="D114" s="3">
        <v>44792</v>
      </c>
      <c r="E114" s="9">
        <v>26000000</v>
      </c>
      <c r="F114" s="9">
        <v>15000000</v>
      </c>
      <c r="G114" s="24">
        <v>1</v>
      </c>
      <c r="H114" s="9">
        <f>E114-F114</f>
        <v>11000000</v>
      </c>
      <c r="I114" s="9">
        <v>2200</v>
      </c>
      <c r="J114" s="9">
        <f t="shared" si="7"/>
        <v>0</v>
      </c>
      <c r="L114" s="2"/>
      <c r="M114" s="2"/>
      <c r="Q114" s="103"/>
    </row>
    <row r="115" spans="1:17" x14ac:dyDescent="0.4">
      <c r="A115" s="21" t="s">
        <v>480</v>
      </c>
      <c r="B115" s="17" t="s">
        <v>365</v>
      </c>
      <c r="C115" s="68" t="s">
        <v>366</v>
      </c>
      <c r="D115" s="3">
        <v>44728</v>
      </c>
      <c r="E115" s="9">
        <v>16000000</v>
      </c>
      <c r="F115" s="9">
        <v>15000000</v>
      </c>
      <c r="G115" s="24">
        <v>1</v>
      </c>
      <c r="H115" s="27">
        <f>SUM(E115-F115)</f>
        <v>1000000</v>
      </c>
      <c r="I115" s="67">
        <v>200</v>
      </c>
      <c r="J115" s="27">
        <f t="shared" si="7"/>
        <v>0</v>
      </c>
      <c r="K115" s="9"/>
      <c r="L115" s="9"/>
      <c r="M115" s="2"/>
      <c r="Q115" s="103"/>
    </row>
    <row r="116" spans="1:17" x14ac:dyDescent="0.4">
      <c r="A116" s="21" t="s">
        <v>480</v>
      </c>
      <c r="B116" s="17" t="s">
        <v>378</v>
      </c>
      <c r="C116" s="68" t="s">
        <v>379</v>
      </c>
      <c r="D116" s="3">
        <v>44749</v>
      </c>
      <c r="E116" s="9">
        <v>22840000</v>
      </c>
      <c r="F116" s="9">
        <v>15000000</v>
      </c>
      <c r="G116" s="24">
        <v>1</v>
      </c>
      <c r="H116" s="27">
        <f>SUM(E116-F116)</f>
        <v>7840000</v>
      </c>
      <c r="I116" s="67">
        <v>1568</v>
      </c>
      <c r="J116" s="27">
        <f t="shared" si="7"/>
        <v>0</v>
      </c>
      <c r="K116" s="9"/>
      <c r="L116" s="9"/>
      <c r="M116" s="2"/>
      <c r="Q116" s="103"/>
    </row>
    <row r="117" spans="1:17" x14ac:dyDescent="0.4">
      <c r="A117" s="21" t="s">
        <v>480</v>
      </c>
      <c r="B117" s="68" t="s">
        <v>400</v>
      </c>
      <c r="C117" s="2" t="s">
        <v>401</v>
      </c>
      <c r="D117" s="3">
        <v>44761</v>
      </c>
      <c r="E117" s="9">
        <v>16275000</v>
      </c>
      <c r="F117" s="9">
        <v>15000000</v>
      </c>
      <c r="G117" s="24">
        <v>1</v>
      </c>
      <c r="H117" s="27">
        <f>SUM(E117-F117)</f>
        <v>1275000</v>
      </c>
      <c r="I117" s="67">
        <v>255</v>
      </c>
      <c r="J117" s="27">
        <f t="shared" si="7"/>
        <v>0</v>
      </c>
      <c r="K117" s="9"/>
      <c r="L117" s="9"/>
      <c r="M117" s="2"/>
      <c r="Q117" s="103"/>
    </row>
    <row r="118" spans="1:17" x14ac:dyDescent="0.4">
      <c r="A118" s="21" t="s">
        <v>480</v>
      </c>
      <c r="B118" s="17" t="s">
        <v>402</v>
      </c>
      <c r="C118" s="2" t="s">
        <v>403</v>
      </c>
      <c r="D118" s="3">
        <v>44760</v>
      </c>
      <c r="E118" s="9">
        <v>25000000</v>
      </c>
      <c r="F118" s="9">
        <v>15000000</v>
      </c>
      <c r="G118" s="24">
        <v>1</v>
      </c>
      <c r="H118" s="27">
        <f>SUM(E118-F118)</f>
        <v>10000000</v>
      </c>
      <c r="I118" s="67">
        <v>2000</v>
      </c>
      <c r="J118" s="27">
        <f t="shared" si="7"/>
        <v>0</v>
      </c>
      <c r="K118" s="9"/>
      <c r="L118" s="9"/>
      <c r="M118" s="2"/>
      <c r="Q118" s="103"/>
    </row>
    <row r="119" spans="1:17" x14ac:dyDescent="0.4">
      <c r="A119" s="21"/>
      <c r="D119" s="10"/>
      <c r="E119" s="9"/>
      <c r="F119" s="9"/>
      <c r="H119" s="9"/>
      <c r="I119" s="27"/>
      <c r="J119" s="27"/>
      <c r="K119" s="9"/>
    </row>
    <row r="120" spans="1:17" x14ac:dyDescent="0.4">
      <c r="D120" s="10"/>
      <c r="E120" s="9"/>
      <c r="F120" s="9"/>
      <c r="H120" s="34" t="s">
        <v>76</v>
      </c>
      <c r="I120" s="13">
        <f>SUM(I68:I108)</f>
        <v>197373.94000000003</v>
      </c>
      <c r="J120" s="13">
        <f>SUM(J68:J108)</f>
        <v>27632.351600000005</v>
      </c>
    </row>
    <row r="121" spans="1:17" x14ac:dyDescent="0.4">
      <c r="D121" s="10"/>
      <c r="E121" s="9"/>
      <c r="F121" s="9"/>
      <c r="H121" s="34"/>
      <c r="I121" s="13"/>
      <c r="J121" s="13"/>
    </row>
    <row r="122" spans="1:17" x14ac:dyDescent="0.4">
      <c r="D122" s="10"/>
      <c r="E122" s="12"/>
      <c r="F122" s="12"/>
      <c r="H122" s="50"/>
      <c r="I122" s="45"/>
      <c r="J122" s="18"/>
    </row>
    <row r="123" spans="1:17" x14ac:dyDescent="0.4">
      <c r="A123" s="16" t="s">
        <v>20</v>
      </c>
      <c r="D123" s="10"/>
      <c r="E123" s="12"/>
      <c r="F123" s="12"/>
      <c r="H123" s="50"/>
      <c r="I123" s="45"/>
      <c r="J123" s="46">
        <v>0.25</v>
      </c>
    </row>
    <row r="124" spans="1:17" x14ac:dyDescent="0.4">
      <c r="A124" s="7" t="s">
        <v>176</v>
      </c>
      <c r="B124" s="2" t="s">
        <v>100</v>
      </c>
      <c r="C124" s="2" t="s">
        <v>101</v>
      </c>
      <c r="D124" s="10">
        <v>44469</v>
      </c>
      <c r="E124" s="12">
        <v>46300000</v>
      </c>
      <c r="F124" s="36">
        <v>20000000</v>
      </c>
      <c r="G124" s="24">
        <v>1</v>
      </c>
      <c r="H124" s="9">
        <f t="shared" ref="H124:H140" si="8">SUM(E124-F124)</f>
        <v>26300000</v>
      </c>
      <c r="I124" s="9">
        <v>5260</v>
      </c>
      <c r="J124" s="14">
        <f t="shared" ref="J124:J140" si="9">SUM(I124*$J$123)</f>
        <v>1315</v>
      </c>
      <c r="K124" s="2" t="s">
        <v>19</v>
      </c>
    </row>
    <row r="125" spans="1:17" x14ac:dyDescent="0.4">
      <c r="A125" s="7" t="s">
        <v>176</v>
      </c>
      <c r="B125" s="2" t="s">
        <v>177</v>
      </c>
      <c r="C125" s="2" t="s">
        <v>178</v>
      </c>
      <c r="D125" s="10">
        <v>44487</v>
      </c>
      <c r="E125" s="9">
        <v>25000000</v>
      </c>
      <c r="F125" s="36">
        <v>20000000</v>
      </c>
      <c r="G125" s="24">
        <v>1</v>
      </c>
      <c r="H125" s="9">
        <f t="shared" si="8"/>
        <v>5000000</v>
      </c>
      <c r="I125" s="9">
        <v>1250</v>
      </c>
      <c r="J125" s="14">
        <f t="shared" si="9"/>
        <v>312.5</v>
      </c>
      <c r="K125" s="2" t="s">
        <v>19</v>
      </c>
    </row>
    <row r="126" spans="1:17" x14ac:dyDescent="0.4">
      <c r="A126" s="7" t="s">
        <v>176</v>
      </c>
      <c r="B126" s="2" t="s">
        <v>60</v>
      </c>
      <c r="C126" s="2" t="s">
        <v>51</v>
      </c>
      <c r="D126" s="10">
        <v>44300</v>
      </c>
      <c r="E126" s="9">
        <v>30000000</v>
      </c>
      <c r="F126" s="9">
        <v>20000000</v>
      </c>
      <c r="G126" s="31">
        <v>1</v>
      </c>
      <c r="H126" s="9">
        <f t="shared" si="8"/>
        <v>10000000</v>
      </c>
      <c r="I126" s="9">
        <v>2500</v>
      </c>
      <c r="J126" s="14">
        <f t="shared" si="9"/>
        <v>625</v>
      </c>
      <c r="K126" s="2" t="s">
        <v>19</v>
      </c>
    </row>
    <row r="127" spans="1:17" x14ac:dyDescent="0.4">
      <c r="A127" s="7" t="s">
        <v>176</v>
      </c>
      <c r="B127" s="2" t="s">
        <v>177</v>
      </c>
      <c r="C127" s="2" t="s">
        <v>98</v>
      </c>
      <c r="D127" s="10">
        <v>44463</v>
      </c>
      <c r="E127" s="9">
        <v>20800000</v>
      </c>
      <c r="F127" s="36">
        <v>20000000</v>
      </c>
      <c r="G127" s="24">
        <v>1</v>
      </c>
      <c r="H127" s="9">
        <f t="shared" si="8"/>
        <v>800000</v>
      </c>
      <c r="I127" s="9">
        <v>200</v>
      </c>
      <c r="J127" s="14">
        <f t="shared" si="9"/>
        <v>50</v>
      </c>
      <c r="K127" s="2" t="s">
        <v>19</v>
      </c>
    </row>
    <row r="128" spans="1:17" x14ac:dyDescent="0.4">
      <c r="A128" s="7" t="s">
        <v>179</v>
      </c>
      <c r="B128" s="21" t="s">
        <v>91</v>
      </c>
      <c r="C128" s="2" t="s">
        <v>92</v>
      </c>
      <c r="D128" s="10">
        <v>44432</v>
      </c>
      <c r="E128" s="36">
        <v>27135000</v>
      </c>
      <c r="F128" s="36">
        <v>20000000</v>
      </c>
      <c r="G128" s="24">
        <v>1</v>
      </c>
      <c r="H128" s="9">
        <f t="shared" si="8"/>
        <v>7135000</v>
      </c>
      <c r="I128" s="9">
        <v>1784</v>
      </c>
      <c r="J128" s="14">
        <f t="shared" si="9"/>
        <v>446</v>
      </c>
      <c r="K128" s="2" t="s">
        <v>19</v>
      </c>
      <c r="L128" s="93" t="s">
        <v>239</v>
      </c>
      <c r="M128" s="99">
        <v>11982</v>
      </c>
    </row>
    <row r="129" spans="1:17" x14ac:dyDescent="0.4">
      <c r="A129" s="7" t="s">
        <v>179</v>
      </c>
      <c r="B129" s="2" t="s">
        <v>95</v>
      </c>
      <c r="C129" s="2" t="s">
        <v>61</v>
      </c>
      <c r="D129" s="10">
        <v>44440</v>
      </c>
      <c r="E129" s="36">
        <v>26038666</v>
      </c>
      <c r="F129" s="36">
        <v>20000000</v>
      </c>
      <c r="G129" s="24">
        <v>1</v>
      </c>
      <c r="H129" s="9">
        <f t="shared" si="8"/>
        <v>6038666</v>
      </c>
      <c r="I129" s="9">
        <v>1510</v>
      </c>
      <c r="J129" s="14">
        <f t="shared" si="9"/>
        <v>377.5</v>
      </c>
      <c r="K129" s="2" t="s">
        <v>19</v>
      </c>
    </row>
    <row r="130" spans="1:17" x14ac:dyDescent="0.4">
      <c r="A130" s="7" t="s">
        <v>179</v>
      </c>
      <c r="B130" s="21" t="s">
        <v>96</v>
      </c>
      <c r="C130" s="21" t="s">
        <v>97</v>
      </c>
      <c r="D130" s="10">
        <v>44453</v>
      </c>
      <c r="E130" s="36">
        <v>20110798.920000002</v>
      </c>
      <c r="F130" s="36">
        <v>20000000</v>
      </c>
      <c r="G130" s="24">
        <v>1</v>
      </c>
      <c r="H130" s="9">
        <f t="shared" si="8"/>
        <v>110798.92000000179</v>
      </c>
      <c r="I130" s="9">
        <v>28</v>
      </c>
      <c r="J130" s="14">
        <f t="shared" si="9"/>
        <v>7</v>
      </c>
      <c r="K130" s="2" t="s">
        <v>19</v>
      </c>
      <c r="L130" s="93" t="s">
        <v>341</v>
      </c>
      <c r="M130" s="93" t="s">
        <v>342</v>
      </c>
    </row>
    <row r="131" spans="1:17" x14ac:dyDescent="0.4">
      <c r="A131" s="7" t="s">
        <v>179</v>
      </c>
      <c r="B131" s="2" t="s">
        <v>81</v>
      </c>
      <c r="C131" s="2" t="s">
        <v>82</v>
      </c>
      <c r="D131" s="10">
        <v>44390</v>
      </c>
      <c r="E131" s="9">
        <v>24400000</v>
      </c>
      <c r="F131" s="36">
        <v>20000000</v>
      </c>
      <c r="G131" s="24">
        <v>1</v>
      </c>
      <c r="H131" s="9">
        <f t="shared" si="8"/>
        <v>4400000</v>
      </c>
      <c r="I131" s="9">
        <v>8100</v>
      </c>
      <c r="J131" s="14">
        <f t="shared" si="9"/>
        <v>2025</v>
      </c>
      <c r="K131" s="2" t="s">
        <v>19</v>
      </c>
      <c r="L131" s="102">
        <v>44652</v>
      </c>
      <c r="M131" s="2"/>
    </row>
    <row r="132" spans="1:17" x14ac:dyDescent="0.4">
      <c r="A132" s="7" t="s">
        <v>239</v>
      </c>
      <c r="B132" s="2" t="s">
        <v>122</v>
      </c>
      <c r="C132" s="2" t="s">
        <v>121</v>
      </c>
      <c r="D132" s="10">
        <v>44532</v>
      </c>
      <c r="E132" s="27">
        <v>26341946</v>
      </c>
      <c r="F132" s="36">
        <v>20000000</v>
      </c>
      <c r="G132" s="24">
        <v>1</v>
      </c>
      <c r="H132" s="9">
        <f t="shared" si="8"/>
        <v>6341946</v>
      </c>
      <c r="I132" s="9">
        <v>1585</v>
      </c>
      <c r="J132" s="14">
        <f t="shared" si="9"/>
        <v>396.25</v>
      </c>
      <c r="K132" s="2" t="s">
        <v>19</v>
      </c>
      <c r="L132" s="2"/>
      <c r="M132" s="2"/>
    </row>
    <row r="133" spans="1:17" x14ac:dyDescent="0.4">
      <c r="A133" s="7" t="s">
        <v>239</v>
      </c>
      <c r="B133" s="17" t="s">
        <v>144</v>
      </c>
      <c r="C133" s="17" t="s">
        <v>145</v>
      </c>
      <c r="D133" s="10">
        <v>44560</v>
      </c>
      <c r="E133" s="9">
        <v>20677120</v>
      </c>
      <c r="F133" s="36">
        <v>20000000</v>
      </c>
      <c r="G133" s="24">
        <v>1</v>
      </c>
      <c r="H133" s="9">
        <f t="shared" si="8"/>
        <v>677120</v>
      </c>
      <c r="I133" s="9">
        <v>169</v>
      </c>
      <c r="J133" s="14">
        <f t="shared" si="9"/>
        <v>42.25</v>
      </c>
      <c r="K133" s="2" t="s">
        <v>19</v>
      </c>
      <c r="L133" s="2"/>
      <c r="M133" s="2"/>
    </row>
    <row r="134" spans="1:17" x14ac:dyDescent="0.4">
      <c r="A134" s="7" t="s">
        <v>239</v>
      </c>
      <c r="B134" s="17" t="s">
        <v>163</v>
      </c>
      <c r="C134" s="61" t="s">
        <v>164</v>
      </c>
      <c r="D134" s="10">
        <v>44560</v>
      </c>
      <c r="E134" s="49">
        <v>56670703.229999997</v>
      </c>
      <c r="F134" s="36">
        <v>20000000</v>
      </c>
      <c r="G134" s="24">
        <v>1</v>
      </c>
      <c r="H134" s="9">
        <f t="shared" si="8"/>
        <v>36670703.229999997</v>
      </c>
      <c r="I134" s="9">
        <v>9168</v>
      </c>
      <c r="J134" s="14">
        <f t="shared" si="9"/>
        <v>2292</v>
      </c>
      <c r="K134" s="2" t="s">
        <v>19</v>
      </c>
    </row>
    <row r="135" spans="1:17" x14ac:dyDescent="0.4">
      <c r="A135" s="7" t="s">
        <v>239</v>
      </c>
      <c r="B135" s="17" t="s">
        <v>125</v>
      </c>
      <c r="C135" s="17" t="s">
        <v>126</v>
      </c>
      <c r="D135" s="10">
        <v>44544</v>
      </c>
      <c r="E135" s="9">
        <v>24240000</v>
      </c>
      <c r="F135" s="36">
        <v>20000000</v>
      </c>
      <c r="G135" s="24">
        <v>1</v>
      </c>
      <c r="H135" s="9">
        <f t="shared" si="8"/>
        <v>4240000</v>
      </c>
      <c r="I135" s="9">
        <v>1060</v>
      </c>
      <c r="J135" s="14">
        <f t="shared" si="9"/>
        <v>265</v>
      </c>
      <c r="K135" s="2" t="s">
        <v>19</v>
      </c>
    </row>
    <row r="136" spans="1:17" s="93" customFormat="1" x14ac:dyDescent="0.4">
      <c r="A136" s="2" t="s">
        <v>335</v>
      </c>
      <c r="B136" s="17" t="s">
        <v>308</v>
      </c>
      <c r="C136" s="17" t="s">
        <v>141</v>
      </c>
      <c r="D136" s="10">
        <v>44690</v>
      </c>
      <c r="E136" s="36">
        <v>42000000</v>
      </c>
      <c r="F136" s="36">
        <v>20000000</v>
      </c>
      <c r="G136" s="24">
        <v>1</v>
      </c>
      <c r="H136" s="9">
        <f t="shared" si="8"/>
        <v>22000000</v>
      </c>
      <c r="I136" s="9">
        <v>5500</v>
      </c>
      <c r="J136" s="14">
        <f t="shared" si="9"/>
        <v>1375</v>
      </c>
      <c r="K136" s="2" t="s">
        <v>19</v>
      </c>
      <c r="N136" s="2"/>
      <c r="O136" s="2"/>
      <c r="P136" s="2"/>
      <c r="Q136" s="2"/>
    </row>
    <row r="137" spans="1:17" s="93" customFormat="1" x14ac:dyDescent="0.4">
      <c r="A137" s="2" t="s">
        <v>335</v>
      </c>
      <c r="B137" s="17" t="s">
        <v>215</v>
      </c>
      <c r="C137" s="17" t="s">
        <v>216</v>
      </c>
      <c r="D137" s="10">
        <v>44616</v>
      </c>
      <c r="E137" s="36">
        <v>30000000</v>
      </c>
      <c r="F137" s="36">
        <v>20000000</v>
      </c>
      <c r="G137" s="24">
        <v>1</v>
      </c>
      <c r="H137" s="9">
        <f t="shared" si="8"/>
        <v>10000000</v>
      </c>
      <c r="I137" s="9">
        <v>2500</v>
      </c>
      <c r="J137" s="14">
        <f t="shared" si="9"/>
        <v>625</v>
      </c>
      <c r="K137" s="2" t="s">
        <v>19</v>
      </c>
      <c r="N137" s="2"/>
      <c r="O137" s="2"/>
      <c r="P137" s="2"/>
      <c r="Q137" s="2"/>
    </row>
    <row r="138" spans="1:17" s="93" customFormat="1" x14ac:dyDescent="0.4">
      <c r="A138" s="2" t="s">
        <v>376</v>
      </c>
      <c r="B138" s="17" t="s">
        <v>234</v>
      </c>
      <c r="C138" s="17" t="s">
        <v>235</v>
      </c>
      <c r="D138" s="10">
        <v>44628</v>
      </c>
      <c r="E138" s="36">
        <v>43900000</v>
      </c>
      <c r="F138" s="36">
        <v>20000000</v>
      </c>
      <c r="G138" s="24">
        <v>1</v>
      </c>
      <c r="H138" s="9">
        <f t="shared" si="8"/>
        <v>23900000</v>
      </c>
      <c r="I138" s="9">
        <v>4780</v>
      </c>
      <c r="J138" s="14">
        <f t="shared" si="9"/>
        <v>1195</v>
      </c>
      <c r="K138" s="2" t="s">
        <v>19</v>
      </c>
      <c r="N138" s="2"/>
      <c r="O138" s="2"/>
      <c r="P138" s="2"/>
      <c r="Q138" s="2"/>
    </row>
    <row r="139" spans="1:17" s="65" customFormat="1" x14ac:dyDescent="0.4">
      <c r="A139" s="2" t="s">
        <v>377</v>
      </c>
      <c r="B139" s="61" t="s">
        <v>253</v>
      </c>
      <c r="C139" s="61" t="s">
        <v>252</v>
      </c>
      <c r="D139" s="10">
        <v>44613</v>
      </c>
      <c r="E139" s="36">
        <v>35727721</v>
      </c>
      <c r="F139" s="36">
        <v>20000000</v>
      </c>
      <c r="G139" s="11">
        <v>1</v>
      </c>
      <c r="H139" s="9">
        <f t="shared" si="8"/>
        <v>15727721</v>
      </c>
      <c r="I139" s="9">
        <v>3145.54</v>
      </c>
      <c r="J139" s="14">
        <f t="shared" si="9"/>
        <v>786.38499999999999</v>
      </c>
      <c r="K139" s="2" t="s">
        <v>19</v>
      </c>
      <c r="L139" s="95"/>
      <c r="M139" s="100"/>
    </row>
    <row r="140" spans="1:17" s="65" customFormat="1" x14ac:dyDescent="0.4">
      <c r="A140" s="2" t="s">
        <v>377</v>
      </c>
      <c r="B140" s="17" t="s">
        <v>278</v>
      </c>
      <c r="C140" s="2" t="s">
        <v>279</v>
      </c>
      <c r="D140" s="10">
        <v>44671</v>
      </c>
      <c r="E140" s="36">
        <v>26147062</v>
      </c>
      <c r="F140" s="36">
        <v>20000000</v>
      </c>
      <c r="G140" s="11">
        <v>1</v>
      </c>
      <c r="H140" s="9">
        <f t="shared" si="8"/>
        <v>6147062</v>
      </c>
      <c r="I140" s="9">
        <v>1537</v>
      </c>
      <c r="J140" s="14">
        <f t="shared" si="9"/>
        <v>384.25</v>
      </c>
      <c r="K140" s="2" t="s">
        <v>19</v>
      </c>
      <c r="L140" s="95"/>
      <c r="M140" s="100"/>
    </row>
    <row r="141" spans="1:17" s="65" customFormat="1" x14ac:dyDescent="0.4">
      <c r="A141" s="7"/>
      <c r="B141" s="2"/>
      <c r="C141" s="2"/>
      <c r="D141" s="10"/>
      <c r="E141" s="9"/>
      <c r="F141" s="9"/>
      <c r="G141" s="31"/>
      <c r="H141" s="9"/>
      <c r="I141" s="9"/>
      <c r="J141" s="14"/>
      <c r="K141" s="2"/>
      <c r="L141" s="95"/>
      <c r="M141" s="100"/>
    </row>
    <row r="142" spans="1:17" s="65" customFormat="1" x14ac:dyDescent="0.4">
      <c r="A142" s="7"/>
      <c r="B142" s="2"/>
      <c r="C142" s="2"/>
      <c r="D142" s="10"/>
      <c r="E142" s="9"/>
      <c r="F142" s="9"/>
      <c r="G142" s="31"/>
      <c r="H142" s="34" t="s">
        <v>77</v>
      </c>
      <c r="I142" s="13">
        <f>SUM(I124:I140)</f>
        <v>50076.54</v>
      </c>
      <c r="J142" s="13">
        <f>SUM(J124:J141)</f>
        <v>12519.135</v>
      </c>
      <c r="K142" s="2"/>
      <c r="L142" s="95"/>
      <c r="M142" s="100"/>
    </row>
    <row r="143" spans="1:17" s="65" customFormat="1" x14ac:dyDescent="0.4">
      <c r="A143" s="7"/>
      <c r="B143" s="2"/>
      <c r="C143" s="17"/>
      <c r="D143" s="10"/>
      <c r="E143" s="71"/>
      <c r="F143" s="9"/>
      <c r="G143" s="24"/>
      <c r="H143" s="71"/>
      <c r="I143" s="18"/>
      <c r="J143" s="18"/>
      <c r="K143" s="2"/>
      <c r="L143" s="95"/>
      <c r="M143" s="100"/>
    </row>
    <row r="144" spans="1:17" s="65" customFormat="1" x14ac:dyDescent="0.4">
      <c r="A144" s="7"/>
      <c r="B144" s="2"/>
      <c r="C144" s="17"/>
      <c r="D144" s="10"/>
      <c r="E144" s="71"/>
      <c r="F144" s="9"/>
      <c r="G144" s="24"/>
      <c r="H144" s="71"/>
      <c r="I144" s="18"/>
      <c r="J144" s="18"/>
      <c r="K144" s="2"/>
      <c r="L144" s="95"/>
      <c r="M144" s="100"/>
    </row>
    <row r="145" spans="1:14" s="65" customFormat="1" x14ac:dyDescent="0.4">
      <c r="A145" s="16" t="s">
        <v>47</v>
      </c>
      <c r="B145" s="2"/>
      <c r="C145" s="17"/>
      <c r="D145" s="10"/>
      <c r="E145" s="71"/>
      <c r="F145" s="9"/>
      <c r="G145" s="24"/>
      <c r="H145" s="71"/>
      <c r="I145" s="71"/>
      <c r="J145" s="14"/>
      <c r="K145" s="2"/>
      <c r="L145" s="95"/>
      <c r="M145" s="100"/>
    </row>
    <row r="146" spans="1:14" s="65" customFormat="1" x14ac:dyDescent="0.4">
      <c r="A146" s="63" t="s">
        <v>191</v>
      </c>
      <c r="B146" s="63" t="s">
        <v>69</v>
      </c>
      <c r="C146" s="63" t="s">
        <v>70</v>
      </c>
      <c r="D146" s="72">
        <v>44363</v>
      </c>
      <c r="E146" s="64">
        <v>8650000</v>
      </c>
      <c r="F146" s="64">
        <v>5000000</v>
      </c>
      <c r="G146" s="59">
        <v>1</v>
      </c>
      <c r="H146" s="9">
        <f t="shared" ref="H146:H181" si="10">SUM(E146-F146)</f>
        <v>3650000</v>
      </c>
      <c r="I146" s="64">
        <v>489</v>
      </c>
      <c r="J146" s="9">
        <f t="shared" ref="J146:J186" si="11">SUM(I146*25%)</f>
        <v>122.25</v>
      </c>
      <c r="K146" s="2" t="s">
        <v>19</v>
      </c>
      <c r="L146" s="95"/>
      <c r="M146" s="100"/>
    </row>
    <row r="147" spans="1:14" s="65" customFormat="1" x14ac:dyDescent="0.4">
      <c r="A147" s="63" t="s">
        <v>191</v>
      </c>
      <c r="B147" s="63" t="s">
        <v>71</v>
      </c>
      <c r="C147" s="74" t="s">
        <v>72</v>
      </c>
      <c r="D147" s="72">
        <v>44369</v>
      </c>
      <c r="E147" s="64">
        <v>10875000</v>
      </c>
      <c r="F147" s="64">
        <v>5000000</v>
      </c>
      <c r="G147" s="59">
        <v>1</v>
      </c>
      <c r="H147" s="9">
        <f t="shared" si="10"/>
        <v>5875000</v>
      </c>
      <c r="I147" s="64">
        <v>954</v>
      </c>
      <c r="J147" s="9">
        <f t="shared" si="11"/>
        <v>238.5</v>
      </c>
      <c r="K147" s="2" t="s">
        <v>19</v>
      </c>
      <c r="L147" s="64"/>
      <c r="M147" s="2"/>
    </row>
    <row r="148" spans="1:14" s="65" customFormat="1" x14ac:dyDescent="0.4">
      <c r="A148" s="63" t="s">
        <v>191</v>
      </c>
      <c r="B148" s="17" t="s">
        <v>102</v>
      </c>
      <c r="C148" s="2" t="s">
        <v>103</v>
      </c>
      <c r="D148" s="72">
        <v>44481</v>
      </c>
      <c r="E148" s="73">
        <v>20000000</v>
      </c>
      <c r="F148" s="64">
        <v>5000000</v>
      </c>
      <c r="G148" s="59">
        <v>1</v>
      </c>
      <c r="H148" s="9">
        <f t="shared" si="10"/>
        <v>15000000</v>
      </c>
      <c r="I148" s="9">
        <v>454.75</v>
      </c>
      <c r="J148" s="9">
        <f t="shared" si="11"/>
        <v>113.6875</v>
      </c>
      <c r="K148" s="2" t="s">
        <v>19</v>
      </c>
      <c r="L148" s="64"/>
      <c r="M148" s="2"/>
    </row>
    <row r="149" spans="1:14" s="65" customFormat="1" x14ac:dyDescent="0.4">
      <c r="A149" s="63" t="s">
        <v>191</v>
      </c>
      <c r="B149" s="61" t="s">
        <v>104</v>
      </c>
      <c r="C149" s="2" t="s">
        <v>105</v>
      </c>
      <c r="D149" s="72">
        <v>44482</v>
      </c>
      <c r="E149" s="73">
        <v>11600000</v>
      </c>
      <c r="F149" s="64">
        <v>5000000</v>
      </c>
      <c r="G149" s="59">
        <v>1</v>
      </c>
      <c r="H149" s="9">
        <f t="shared" si="10"/>
        <v>6600000</v>
      </c>
      <c r="I149" s="9">
        <v>872</v>
      </c>
      <c r="J149" s="9">
        <f t="shared" si="11"/>
        <v>218</v>
      </c>
      <c r="K149" s="2" t="s">
        <v>19</v>
      </c>
      <c r="L149" s="64"/>
      <c r="M149" s="2"/>
    </row>
    <row r="150" spans="1:14" s="65" customFormat="1" x14ac:dyDescent="0.4">
      <c r="A150" s="63" t="s">
        <v>191</v>
      </c>
      <c r="B150" s="17" t="s">
        <v>110</v>
      </c>
      <c r="C150" s="2" t="s">
        <v>111</v>
      </c>
      <c r="D150" s="72">
        <v>44503</v>
      </c>
      <c r="E150" s="9">
        <v>6990000</v>
      </c>
      <c r="F150" s="64">
        <v>5000000</v>
      </c>
      <c r="G150" s="59">
        <v>1</v>
      </c>
      <c r="H150" s="9">
        <f t="shared" si="10"/>
        <v>1990000</v>
      </c>
      <c r="I150" s="9">
        <v>266.5</v>
      </c>
      <c r="J150" s="9">
        <f t="shared" si="11"/>
        <v>66.625</v>
      </c>
      <c r="K150" s="2" t="s">
        <v>19</v>
      </c>
      <c r="L150" s="64"/>
      <c r="M150" s="2"/>
    </row>
    <row r="151" spans="1:14" s="65" customFormat="1" x14ac:dyDescent="0.4">
      <c r="A151" s="63" t="s">
        <v>191</v>
      </c>
      <c r="B151" s="17" t="s">
        <v>136</v>
      </c>
      <c r="C151" s="2" t="s">
        <v>13</v>
      </c>
      <c r="D151" s="72">
        <v>44491</v>
      </c>
      <c r="E151" s="9">
        <v>8450000</v>
      </c>
      <c r="F151" s="64">
        <v>5000000</v>
      </c>
      <c r="G151" s="59">
        <v>1</v>
      </c>
      <c r="H151" s="9">
        <f t="shared" si="10"/>
        <v>3450000</v>
      </c>
      <c r="I151" s="9">
        <v>606</v>
      </c>
      <c r="J151" s="9">
        <f t="shared" si="11"/>
        <v>151.5</v>
      </c>
      <c r="K151" s="2" t="s">
        <v>19</v>
      </c>
      <c r="L151" s="64"/>
      <c r="M151" s="2"/>
    </row>
    <row r="152" spans="1:14" x14ac:dyDescent="0.4">
      <c r="A152" s="63" t="s">
        <v>191</v>
      </c>
      <c r="B152" s="17" t="s">
        <v>137</v>
      </c>
      <c r="C152" s="2" t="s">
        <v>138</v>
      </c>
      <c r="D152" s="72">
        <v>44551</v>
      </c>
      <c r="E152" s="9">
        <v>24400000</v>
      </c>
      <c r="F152" s="64">
        <v>5000000</v>
      </c>
      <c r="G152" s="59">
        <v>1</v>
      </c>
      <c r="H152" s="9">
        <f t="shared" si="10"/>
        <v>19400000</v>
      </c>
      <c r="I152" s="9">
        <v>2945</v>
      </c>
      <c r="J152" s="9">
        <f t="shared" si="11"/>
        <v>736.25</v>
      </c>
      <c r="K152" s="2" t="s">
        <v>19</v>
      </c>
      <c r="L152" s="64"/>
      <c r="M152" s="2"/>
      <c r="N152" s="9"/>
    </row>
    <row r="153" spans="1:14" x14ac:dyDescent="0.4">
      <c r="A153" s="63" t="s">
        <v>191</v>
      </c>
      <c r="B153" s="17" t="s">
        <v>160</v>
      </c>
      <c r="C153" s="2" t="s">
        <v>48</v>
      </c>
      <c r="D153" s="72">
        <v>44564</v>
      </c>
      <c r="E153" s="9">
        <v>10200000</v>
      </c>
      <c r="F153" s="64">
        <v>5000000</v>
      </c>
      <c r="G153" s="59">
        <v>1</v>
      </c>
      <c r="H153" s="9">
        <f t="shared" si="10"/>
        <v>5200000</v>
      </c>
      <c r="I153" s="9">
        <v>696</v>
      </c>
      <c r="J153" s="9">
        <f t="shared" si="11"/>
        <v>174</v>
      </c>
      <c r="K153" s="2" t="s">
        <v>19</v>
      </c>
      <c r="L153" s="64"/>
      <c r="M153" s="2"/>
      <c r="N153" s="9"/>
    </row>
    <row r="154" spans="1:14" x14ac:dyDescent="0.4">
      <c r="A154" s="2" t="s">
        <v>236</v>
      </c>
      <c r="B154" s="109" t="s">
        <v>89</v>
      </c>
      <c r="C154" s="109" t="s">
        <v>90</v>
      </c>
      <c r="D154" s="72">
        <v>44424</v>
      </c>
      <c r="E154" s="73">
        <v>9092967</v>
      </c>
      <c r="F154" s="64">
        <v>5000000</v>
      </c>
      <c r="G154" s="59">
        <v>1</v>
      </c>
      <c r="H154" s="64">
        <f>SUM(E154-F154)</f>
        <v>4092967</v>
      </c>
      <c r="I154" s="64">
        <v>759</v>
      </c>
      <c r="J154" s="9">
        <f t="shared" si="11"/>
        <v>189.75</v>
      </c>
      <c r="K154" s="2" t="s">
        <v>19</v>
      </c>
      <c r="L154" s="64"/>
      <c r="M154" s="2"/>
      <c r="N154" s="9"/>
    </row>
    <row r="155" spans="1:14" x14ac:dyDescent="0.4">
      <c r="A155" s="2" t="s">
        <v>236</v>
      </c>
      <c r="B155" s="17" t="s">
        <v>117</v>
      </c>
      <c r="C155" s="2" t="s">
        <v>118</v>
      </c>
      <c r="D155" s="72">
        <v>44517</v>
      </c>
      <c r="E155" s="9">
        <v>12232316.050000001</v>
      </c>
      <c r="F155" s="64">
        <v>5000000</v>
      </c>
      <c r="G155" s="59">
        <v>1</v>
      </c>
      <c r="H155" s="64">
        <f t="shared" ref="H155:H162" si="12">SUM(E155-F155)</f>
        <v>7232316.0500000007</v>
      </c>
      <c r="I155" s="9">
        <v>1547</v>
      </c>
      <c r="J155" s="9">
        <f t="shared" si="11"/>
        <v>386.75</v>
      </c>
      <c r="K155" s="2" t="s">
        <v>19</v>
      </c>
      <c r="L155" s="64"/>
      <c r="M155" s="2"/>
      <c r="N155" s="9"/>
    </row>
    <row r="156" spans="1:14" x14ac:dyDescent="0.4">
      <c r="A156" s="2" t="s">
        <v>236</v>
      </c>
      <c r="B156" s="17" t="s">
        <v>134</v>
      </c>
      <c r="C156" s="2" t="s">
        <v>135</v>
      </c>
      <c r="D156" s="72">
        <v>44481</v>
      </c>
      <c r="E156" s="9">
        <v>8600000</v>
      </c>
      <c r="F156" s="64">
        <v>5000000</v>
      </c>
      <c r="G156" s="59">
        <v>1</v>
      </c>
      <c r="H156" s="64">
        <f t="shared" si="12"/>
        <v>3600000</v>
      </c>
      <c r="I156" s="9">
        <v>958</v>
      </c>
      <c r="J156" s="9">
        <f t="shared" si="11"/>
        <v>239.5</v>
      </c>
      <c r="K156" s="2" t="s">
        <v>19</v>
      </c>
      <c r="L156" s="2"/>
      <c r="M156" s="2"/>
    </row>
    <row r="157" spans="1:14" x14ac:dyDescent="0.4">
      <c r="A157" s="2" t="s">
        <v>236</v>
      </c>
      <c r="B157" s="17" t="s">
        <v>154</v>
      </c>
      <c r="C157" s="17" t="s">
        <v>155</v>
      </c>
      <c r="D157" s="72">
        <v>44535</v>
      </c>
      <c r="E157" s="9">
        <v>11500000</v>
      </c>
      <c r="F157" s="64">
        <v>5000000</v>
      </c>
      <c r="G157" s="59">
        <v>1</v>
      </c>
      <c r="H157" s="64">
        <f t="shared" si="12"/>
        <v>6500000</v>
      </c>
      <c r="I157" s="9">
        <v>1050</v>
      </c>
      <c r="J157" s="9">
        <f t="shared" si="11"/>
        <v>262.5</v>
      </c>
      <c r="K157" s="2" t="s">
        <v>19</v>
      </c>
      <c r="L157" s="2"/>
      <c r="M157" s="2"/>
    </row>
    <row r="158" spans="1:14" x14ac:dyDescent="0.4">
      <c r="A158" s="2" t="s">
        <v>236</v>
      </c>
      <c r="B158" s="17" t="s">
        <v>161</v>
      </c>
      <c r="C158" s="17" t="s">
        <v>162</v>
      </c>
      <c r="D158" s="72">
        <v>44564</v>
      </c>
      <c r="E158" s="9">
        <v>13300000</v>
      </c>
      <c r="F158" s="64">
        <v>5000000</v>
      </c>
      <c r="G158" s="59">
        <v>1</v>
      </c>
      <c r="H158" s="64">
        <f>SUM(E158-F158)</f>
        <v>8300000</v>
      </c>
      <c r="I158" s="9">
        <v>1115</v>
      </c>
      <c r="J158" s="9">
        <f t="shared" si="11"/>
        <v>278.75</v>
      </c>
      <c r="K158" s="2" t="s">
        <v>19</v>
      </c>
      <c r="L158" s="2"/>
      <c r="M158" s="2"/>
    </row>
    <row r="159" spans="1:14" x14ac:dyDescent="0.4">
      <c r="A159" s="2" t="s">
        <v>236</v>
      </c>
      <c r="B159" s="2" t="s">
        <v>206</v>
      </c>
      <c r="C159" s="2" t="s">
        <v>205</v>
      </c>
      <c r="D159" s="3">
        <v>44615</v>
      </c>
      <c r="E159" s="9">
        <v>52500000</v>
      </c>
      <c r="F159" s="9">
        <v>5000000</v>
      </c>
      <c r="G159" s="24">
        <v>1</v>
      </c>
      <c r="H159" s="64">
        <f t="shared" si="12"/>
        <v>47500000</v>
      </c>
      <c r="I159" s="27">
        <v>4533</v>
      </c>
      <c r="J159" s="9">
        <f t="shared" si="11"/>
        <v>1133.25</v>
      </c>
      <c r="K159" s="2" t="s">
        <v>19</v>
      </c>
      <c r="L159" s="2"/>
      <c r="M159" s="2"/>
    </row>
    <row r="160" spans="1:14" s="65" customFormat="1" x14ac:dyDescent="0.4">
      <c r="A160" s="2" t="s">
        <v>236</v>
      </c>
      <c r="B160" s="2" t="s">
        <v>210</v>
      </c>
      <c r="C160" s="2" t="s">
        <v>209</v>
      </c>
      <c r="D160" s="3">
        <v>44611</v>
      </c>
      <c r="E160" s="9">
        <v>7025000</v>
      </c>
      <c r="F160" s="9">
        <v>5000000</v>
      </c>
      <c r="G160" s="24">
        <v>1</v>
      </c>
      <c r="H160" s="64">
        <f t="shared" si="12"/>
        <v>2025000</v>
      </c>
      <c r="I160" s="27">
        <v>446</v>
      </c>
      <c r="J160" s="9">
        <f t="shared" si="11"/>
        <v>111.5</v>
      </c>
      <c r="K160" s="2" t="s">
        <v>19</v>
      </c>
      <c r="L160" s="111"/>
      <c r="M160" s="2"/>
      <c r="N160" s="112"/>
    </row>
    <row r="161" spans="1:14" s="65" customFormat="1" x14ac:dyDescent="0.4">
      <c r="A161" s="2" t="s">
        <v>236</v>
      </c>
      <c r="B161" s="2" t="s">
        <v>221</v>
      </c>
      <c r="C161" s="21" t="s">
        <v>222</v>
      </c>
      <c r="D161" s="3">
        <v>44623</v>
      </c>
      <c r="E161" s="9">
        <v>7400000</v>
      </c>
      <c r="F161" s="9">
        <v>5000000</v>
      </c>
      <c r="G161" s="24">
        <v>1</v>
      </c>
      <c r="H161" s="64">
        <f t="shared" si="12"/>
        <v>2400000</v>
      </c>
      <c r="I161" s="27">
        <v>502</v>
      </c>
      <c r="J161" s="9">
        <f t="shared" si="11"/>
        <v>125.5</v>
      </c>
      <c r="K161" s="2" t="s">
        <v>19</v>
      </c>
      <c r="L161" s="111"/>
      <c r="M161" s="2"/>
      <c r="N161" s="112"/>
    </row>
    <row r="162" spans="1:14" s="65" customFormat="1" x14ac:dyDescent="0.4">
      <c r="A162" s="2" t="s">
        <v>236</v>
      </c>
      <c r="B162" s="2" t="s">
        <v>237</v>
      </c>
      <c r="C162" s="2" t="s">
        <v>238</v>
      </c>
      <c r="D162" s="3">
        <v>44548</v>
      </c>
      <c r="E162" s="9">
        <v>28511870</v>
      </c>
      <c r="F162" s="9">
        <v>5000000</v>
      </c>
      <c r="G162" s="24">
        <v>1</v>
      </c>
      <c r="H162" s="64">
        <f t="shared" si="12"/>
        <v>23511870</v>
      </c>
      <c r="I162" s="27">
        <v>2838</v>
      </c>
      <c r="J162" s="9">
        <f t="shared" si="11"/>
        <v>709.5</v>
      </c>
      <c r="K162" s="2" t="s">
        <v>19</v>
      </c>
      <c r="L162" s="111"/>
      <c r="M162" s="2"/>
      <c r="N162" s="112"/>
    </row>
    <row r="163" spans="1:14" x14ac:dyDescent="0.4">
      <c r="A163" s="63" t="s">
        <v>311</v>
      </c>
      <c r="B163" s="63" t="s">
        <v>49</v>
      </c>
      <c r="C163" s="63" t="s">
        <v>50</v>
      </c>
      <c r="D163" s="72">
        <v>44167</v>
      </c>
      <c r="E163" s="64">
        <v>12000000</v>
      </c>
      <c r="F163" s="64">
        <v>5000000</v>
      </c>
      <c r="G163" s="59">
        <v>1</v>
      </c>
      <c r="H163" s="9">
        <f t="shared" si="10"/>
        <v>7000000</v>
      </c>
      <c r="I163" s="64">
        <v>1206.5</v>
      </c>
      <c r="J163" s="9">
        <f t="shared" si="11"/>
        <v>301.625</v>
      </c>
      <c r="K163" s="2" t="s">
        <v>19</v>
      </c>
      <c r="L163" s="111"/>
      <c r="M163" s="2"/>
      <c r="N163" s="114"/>
    </row>
    <row r="164" spans="1:14" x14ac:dyDescent="0.4">
      <c r="A164" s="63" t="s">
        <v>311</v>
      </c>
      <c r="B164" s="63" t="s">
        <v>83</v>
      </c>
      <c r="C164" s="63" t="s">
        <v>84</v>
      </c>
      <c r="D164" s="72">
        <v>44407</v>
      </c>
      <c r="E164" s="64">
        <v>15298065</v>
      </c>
      <c r="F164" s="64">
        <v>5000000</v>
      </c>
      <c r="G164" s="59">
        <v>1</v>
      </c>
      <c r="H164" s="9">
        <f t="shared" si="10"/>
        <v>10298065</v>
      </c>
      <c r="I164" s="64">
        <v>2100</v>
      </c>
      <c r="J164" s="9">
        <f t="shared" si="11"/>
        <v>525</v>
      </c>
      <c r="K164" s="2" t="s">
        <v>19</v>
      </c>
      <c r="L164" s="111"/>
      <c r="M164" s="2"/>
      <c r="N164" s="114"/>
    </row>
    <row r="165" spans="1:14" x14ac:dyDescent="0.4">
      <c r="A165" s="63" t="s">
        <v>311</v>
      </c>
      <c r="B165" s="21" t="s">
        <v>150</v>
      </c>
      <c r="C165" s="2" t="s">
        <v>151</v>
      </c>
      <c r="D165" s="72">
        <v>44560</v>
      </c>
      <c r="E165" s="9">
        <v>12967372</v>
      </c>
      <c r="F165" s="64">
        <v>5000000</v>
      </c>
      <c r="G165" s="59">
        <v>1</v>
      </c>
      <c r="H165" s="9">
        <f t="shared" si="10"/>
        <v>7967372</v>
      </c>
      <c r="I165" s="9">
        <v>942.43</v>
      </c>
      <c r="J165" s="9">
        <f t="shared" si="11"/>
        <v>235.60749999999999</v>
      </c>
      <c r="K165" s="2" t="s">
        <v>19</v>
      </c>
      <c r="L165" s="111"/>
      <c r="M165" s="2"/>
      <c r="N165" s="114"/>
    </row>
    <row r="166" spans="1:14" x14ac:dyDescent="0.4">
      <c r="A166" s="63" t="s">
        <v>311</v>
      </c>
      <c r="B166" s="2" t="s">
        <v>136</v>
      </c>
      <c r="C166" s="21" t="s">
        <v>184</v>
      </c>
      <c r="D166" s="10">
        <v>44599</v>
      </c>
      <c r="E166" s="9">
        <v>7357000</v>
      </c>
      <c r="F166" s="9">
        <v>5000000</v>
      </c>
      <c r="G166" s="24">
        <v>1</v>
      </c>
      <c r="H166" s="9">
        <f t="shared" si="10"/>
        <v>2357000</v>
      </c>
      <c r="I166" s="27">
        <v>642.6</v>
      </c>
      <c r="J166" s="9">
        <f t="shared" si="11"/>
        <v>160.65</v>
      </c>
      <c r="K166" s="2" t="s">
        <v>19</v>
      </c>
      <c r="L166" s="111"/>
      <c r="M166" s="2"/>
      <c r="N166" s="114"/>
    </row>
    <row r="167" spans="1:14" x14ac:dyDescent="0.4">
      <c r="A167" s="63" t="s">
        <v>312</v>
      </c>
      <c r="B167" s="63" t="s">
        <v>52</v>
      </c>
      <c r="C167" s="63" t="s">
        <v>53</v>
      </c>
      <c r="D167" s="72">
        <v>44272</v>
      </c>
      <c r="E167" s="110">
        <v>16886600</v>
      </c>
      <c r="F167" s="110">
        <v>5000000</v>
      </c>
      <c r="G167" s="59">
        <v>1</v>
      </c>
      <c r="H167" s="9">
        <f t="shared" si="10"/>
        <v>11886600</v>
      </c>
      <c r="I167" s="110">
        <v>1765.5274999999999</v>
      </c>
      <c r="J167" s="9">
        <f t="shared" si="11"/>
        <v>441.38187499999998</v>
      </c>
      <c r="K167" s="2" t="s">
        <v>19</v>
      </c>
      <c r="L167" s="111"/>
      <c r="M167" s="2"/>
      <c r="N167" s="115"/>
    </row>
    <row r="168" spans="1:14" s="65" customFormat="1" x14ac:dyDescent="0.4">
      <c r="A168" s="63" t="s">
        <v>312</v>
      </c>
      <c r="B168" s="63" t="s">
        <v>87</v>
      </c>
      <c r="C168" s="74" t="s">
        <v>88</v>
      </c>
      <c r="D168" s="72">
        <v>44428</v>
      </c>
      <c r="E168" s="110">
        <v>11275000</v>
      </c>
      <c r="F168" s="110">
        <v>5000000</v>
      </c>
      <c r="G168" s="59">
        <v>1</v>
      </c>
      <c r="H168" s="9">
        <f t="shared" si="10"/>
        <v>6275000</v>
      </c>
      <c r="I168" s="110">
        <v>1204.2725</v>
      </c>
      <c r="J168" s="9">
        <f t="shared" si="11"/>
        <v>301.06812500000001</v>
      </c>
      <c r="K168" s="2" t="s">
        <v>19</v>
      </c>
      <c r="L168" s="95"/>
      <c r="M168" s="100"/>
    </row>
    <row r="169" spans="1:14" s="65" customFormat="1" x14ac:dyDescent="0.4">
      <c r="A169" s="63" t="s">
        <v>312</v>
      </c>
      <c r="B169" s="2" t="s">
        <v>189</v>
      </c>
      <c r="C169" s="2" t="s">
        <v>190</v>
      </c>
      <c r="D169" s="72">
        <v>44594</v>
      </c>
      <c r="E169" s="113">
        <v>20613012.489999998</v>
      </c>
      <c r="F169" s="110">
        <v>5000000</v>
      </c>
      <c r="G169" s="59">
        <v>1</v>
      </c>
      <c r="H169" s="9">
        <f t="shared" si="10"/>
        <v>15613012.489999998</v>
      </c>
      <c r="I169" s="111">
        <v>1662.17</v>
      </c>
      <c r="J169" s="9">
        <f t="shared" si="11"/>
        <v>415.54250000000002</v>
      </c>
      <c r="K169" s="2" t="s">
        <v>19</v>
      </c>
      <c r="L169" s="95"/>
      <c r="M169" s="100"/>
    </row>
    <row r="170" spans="1:14" s="65" customFormat="1" x14ac:dyDescent="0.4">
      <c r="A170" s="63" t="s">
        <v>312</v>
      </c>
      <c r="B170" s="2" t="s">
        <v>225</v>
      </c>
      <c r="C170" s="2" t="s">
        <v>226</v>
      </c>
      <c r="D170" s="10">
        <v>44620</v>
      </c>
      <c r="E170" s="113">
        <v>8250000</v>
      </c>
      <c r="F170" s="113">
        <v>5000000</v>
      </c>
      <c r="G170" s="24">
        <v>1</v>
      </c>
      <c r="H170" s="9">
        <f t="shared" si="10"/>
        <v>3250000</v>
      </c>
      <c r="I170" s="111">
        <v>435</v>
      </c>
      <c r="J170" s="9">
        <f t="shared" si="11"/>
        <v>108.75</v>
      </c>
      <c r="K170" s="2" t="s">
        <v>19</v>
      </c>
      <c r="L170" s="95"/>
      <c r="M170" s="100"/>
    </row>
    <row r="171" spans="1:14" x14ac:dyDescent="0.4">
      <c r="A171" s="63" t="s">
        <v>312</v>
      </c>
      <c r="B171" s="2" t="s">
        <v>272</v>
      </c>
      <c r="C171" s="21" t="s">
        <v>190</v>
      </c>
      <c r="D171" s="10">
        <v>44657</v>
      </c>
      <c r="E171" s="113">
        <v>13434384</v>
      </c>
      <c r="F171" s="113">
        <v>5000000</v>
      </c>
      <c r="G171" s="24">
        <v>1</v>
      </c>
      <c r="H171" s="9">
        <f t="shared" si="10"/>
        <v>8434384</v>
      </c>
      <c r="I171" s="111">
        <v>1333.3724999999999</v>
      </c>
      <c r="J171" s="9">
        <f t="shared" si="11"/>
        <v>333.34312499999999</v>
      </c>
      <c r="K171" s="2" t="s">
        <v>19</v>
      </c>
      <c r="L171" s="93" t="s">
        <v>333</v>
      </c>
      <c r="M171" s="101">
        <v>20941.48</v>
      </c>
    </row>
    <row r="172" spans="1:14" x14ac:dyDescent="0.4">
      <c r="A172" s="63" t="s">
        <v>312</v>
      </c>
      <c r="B172" s="2" t="s">
        <v>296</v>
      </c>
      <c r="C172" s="2" t="s">
        <v>297</v>
      </c>
      <c r="D172" s="10">
        <v>44679</v>
      </c>
      <c r="E172" s="113">
        <v>12500000</v>
      </c>
      <c r="F172" s="113">
        <v>5000000</v>
      </c>
      <c r="G172" s="24">
        <v>1</v>
      </c>
      <c r="H172" s="9">
        <f t="shared" si="10"/>
        <v>7500000</v>
      </c>
      <c r="I172" s="111">
        <v>1111.7625</v>
      </c>
      <c r="J172" s="9">
        <f t="shared" si="11"/>
        <v>277.94062500000001</v>
      </c>
      <c r="K172" s="2" t="s">
        <v>19</v>
      </c>
      <c r="L172" s="9"/>
      <c r="M172" s="2"/>
    </row>
    <row r="173" spans="1:14" s="65" customFormat="1" x14ac:dyDescent="0.4">
      <c r="A173" s="63" t="s">
        <v>312</v>
      </c>
      <c r="B173" s="2" t="s">
        <v>313</v>
      </c>
      <c r="C173" s="2" t="s">
        <v>314</v>
      </c>
      <c r="D173" s="10">
        <v>44579</v>
      </c>
      <c r="E173" s="113">
        <v>12530000</v>
      </c>
      <c r="F173" s="113">
        <v>5000000</v>
      </c>
      <c r="G173" s="24">
        <v>1</v>
      </c>
      <c r="H173" s="9">
        <f t="shared" si="10"/>
        <v>7530000</v>
      </c>
      <c r="I173" s="111">
        <v>1009.8275</v>
      </c>
      <c r="J173" s="9">
        <f t="shared" si="11"/>
        <v>252.456875</v>
      </c>
      <c r="K173" s="2" t="s">
        <v>19</v>
      </c>
      <c r="L173" s="21"/>
    </row>
    <row r="174" spans="1:14" s="65" customFormat="1" x14ac:dyDescent="0.4">
      <c r="A174" s="63" t="s">
        <v>312</v>
      </c>
      <c r="B174" s="2" t="s">
        <v>315</v>
      </c>
      <c r="C174" s="2" t="s">
        <v>316</v>
      </c>
      <c r="D174" s="10">
        <v>44560</v>
      </c>
      <c r="E174" s="113">
        <v>8250000</v>
      </c>
      <c r="F174" s="113">
        <v>5000000</v>
      </c>
      <c r="G174" s="24">
        <v>1</v>
      </c>
      <c r="H174" s="9">
        <f t="shared" si="10"/>
        <v>3250000</v>
      </c>
      <c r="I174" s="111">
        <v>435</v>
      </c>
      <c r="J174" s="9">
        <f t="shared" si="11"/>
        <v>108.75</v>
      </c>
      <c r="K174" s="2" t="s">
        <v>19</v>
      </c>
      <c r="L174" s="21"/>
    </row>
    <row r="175" spans="1:14" s="65" customFormat="1" x14ac:dyDescent="0.4">
      <c r="A175" s="2" t="s">
        <v>333</v>
      </c>
      <c r="B175" s="2" t="s">
        <v>112</v>
      </c>
      <c r="C175" s="2" t="s">
        <v>113</v>
      </c>
      <c r="D175" s="72">
        <v>44498</v>
      </c>
      <c r="E175" s="9">
        <v>14210000</v>
      </c>
      <c r="F175" s="64">
        <v>5000000</v>
      </c>
      <c r="G175" s="59">
        <v>1</v>
      </c>
      <c r="H175" s="9">
        <f t="shared" si="10"/>
        <v>9210000</v>
      </c>
      <c r="I175" s="9">
        <v>1565</v>
      </c>
      <c r="J175" s="9">
        <f t="shared" si="11"/>
        <v>391.25</v>
      </c>
      <c r="K175" s="2" t="s">
        <v>19</v>
      </c>
    </row>
    <row r="176" spans="1:14" s="65" customFormat="1" x14ac:dyDescent="0.4">
      <c r="A176" s="2" t="s">
        <v>333</v>
      </c>
      <c r="B176" s="2" t="s">
        <v>123</v>
      </c>
      <c r="C176" s="2" t="s">
        <v>124</v>
      </c>
      <c r="D176" s="72">
        <v>44536</v>
      </c>
      <c r="E176" s="9">
        <v>10000000</v>
      </c>
      <c r="F176" s="64">
        <v>5000000</v>
      </c>
      <c r="G176" s="59">
        <v>1</v>
      </c>
      <c r="H176" s="9">
        <f t="shared" si="10"/>
        <v>5000000</v>
      </c>
      <c r="I176" s="9">
        <v>862</v>
      </c>
      <c r="J176" s="9">
        <f t="shared" si="11"/>
        <v>215.5</v>
      </c>
      <c r="K176" s="2" t="s">
        <v>19</v>
      </c>
    </row>
    <row r="177" spans="1:13" x14ac:dyDescent="0.4">
      <c r="A177" s="2" t="s">
        <v>333</v>
      </c>
      <c r="B177" s="2" t="s">
        <v>185</v>
      </c>
      <c r="C177" s="2" t="s">
        <v>186</v>
      </c>
      <c r="D177" s="72">
        <v>44588</v>
      </c>
      <c r="E177" s="9">
        <v>21800000</v>
      </c>
      <c r="F177" s="64">
        <v>5000000</v>
      </c>
      <c r="G177" s="59">
        <v>1</v>
      </c>
      <c r="H177" s="9">
        <f t="shared" si="10"/>
        <v>16800000</v>
      </c>
      <c r="I177" s="9">
        <v>2282</v>
      </c>
      <c r="J177" s="9">
        <f t="shared" si="11"/>
        <v>570.5</v>
      </c>
      <c r="K177" s="2" t="s">
        <v>19</v>
      </c>
      <c r="L177" s="2"/>
      <c r="M177" s="2"/>
    </row>
    <row r="178" spans="1:13" x14ac:dyDescent="0.4">
      <c r="A178" s="2" t="s">
        <v>333</v>
      </c>
      <c r="B178" s="2" t="s">
        <v>254</v>
      </c>
      <c r="C178" s="2" t="s">
        <v>255</v>
      </c>
      <c r="D178" s="10">
        <v>44643</v>
      </c>
      <c r="E178" s="9">
        <v>10356552</v>
      </c>
      <c r="F178" s="9">
        <v>5000000</v>
      </c>
      <c r="G178" s="24">
        <v>1</v>
      </c>
      <c r="H178" s="9">
        <f t="shared" si="10"/>
        <v>5356552</v>
      </c>
      <c r="I178" s="27">
        <v>816</v>
      </c>
      <c r="J178" s="9">
        <f t="shared" si="11"/>
        <v>204</v>
      </c>
      <c r="K178" s="2" t="s">
        <v>19</v>
      </c>
      <c r="L178" s="2"/>
      <c r="M178" s="2"/>
    </row>
    <row r="179" spans="1:13" x14ac:dyDescent="0.4">
      <c r="A179" s="2" t="s">
        <v>367</v>
      </c>
      <c r="B179" s="2" t="s">
        <v>270</v>
      </c>
      <c r="C179" s="2" t="s">
        <v>271</v>
      </c>
      <c r="D179" s="10">
        <v>44657</v>
      </c>
      <c r="E179" s="9">
        <v>20700000</v>
      </c>
      <c r="F179" s="9">
        <v>5000000</v>
      </c>
      <c r="G179" s="24">
        <v>1</v>
      </c>
      <c r="H179" s="9">
        <f t="shared" si="10"/>
        <v>15700000</v>
      </c>
      <c r="I179" s="27">
        <v>1898</v>
      </c>
      <c r="J179" s="9">
        <f t="shared" si="11"/>
        <v>474.5</v>
      </c>
      <c r="K179" s="2" t="s">
        <v>19</v>
      </c>
      <c r="L179" s="2"/>
      <c r="M179" s="2"/>
    </row>
    <row r="180" spans="1:13" s="65" customFormat="1" x14ac:dyDescent="0.4">
      <c r="A180" s="2" t="s">
        <v>367</v>
      </c>
      <c r="B180" s="2" t="s">
        <v>139</v>
      </c>
      <c r="C180" s="2" t="s">
        <v>140</v>
      </c>
      <c r="D180" s="72">
        <v>44551</v>
      </c>
      <c r="E180" s="9">
        <v>24400000</v>
      </c>
      <c r="F180" s="64">
        <v>5000000</v>
      </c>
      <c r="G180" s="59">
        <v>1</v>
      </c>
      <c r="H180" s="9">
        <f t="shared" si="10"/>
        <v>19400000</v>
      </c>
      <c r="I180" s="9">
        <v>405</v>
      </c>
      <c r="J180" s="9">
        <f t="shared" si="11"/>
        <v>101.25</v>
      </c>
      <c r="K180" s="2" t="s">
        <v>19</v>
      </c>
      <c r="L180" s="21"/>
    </row>
    <row r="181" spans="1:13" x14ac:dyDescent="0.4">
      <c r="A181" s="2" t="s">
        <v>367</v>
      </c>
      <c r="B181" s="63" t="s">
        <v>62</v>
      </c>
      <c r="C181" s="63" t="s">
        <v>63</v>
      </c>
      <c r="D181" s="72">
        <v>44313</v>
      </c>
      <c r="E181" s="64">
        <v>42300000</v>
      </c>
      <c r="F181" s="64">
        <v>5000000</v>
      </c>
      <c r="G181" s="59">
        <v>1</v>
      </c>
      <c r="H181" s="9">
        <f t="shared" si="10"/>
        <v>37300000</v>
      </c>
      <c r="I181" s="64">
        <v>4317</v>
      </c>
      <c r="J181" s="9">
        <f t="shared" si="11"/>
        <v>1079.25</v>
      </c>
      <c r="K181" s="2" t="s">
        <v>19</v>
      </c>
      <c r="L181" s="98"/>
    </row>
    <row r="182" spans="1:13" x14ac:dyDescent="0.4">
      <c r="A182" s="2" t="s">
        <v>432</v>
      </c>
      <c r="B182" s="2" t="s">
        <v>175</v>
      </c>
      <c r="C182" s="2" t="s">
        <v>174</v>
      </c>
      <c r="D182" s="72">
        <v>44581</v>
      </c>
      <c r="E182" s="9">
        <v>20000000</v>
      </c>
      <c r="F182" s="64">
        <v>5000000</v>
      </c>
      <c r="G182" s="59">
        <v>1</v>
      </c>
      <c r="H182" s="64">
        <v>15000000</v>
      </c>
      <c r="I182" s="9">
        <v>2483</v>
      </c>
      <c r="J182" s="9">
        <f t="shared" si="11"/>
        <v>620.75</v>
      </c>
      <c r="K182" s="2" t="s">
        <v>19</v>
      </c>
      <c r="L182" s="98"/>
    </row>
    <row r="183" spans="1:13" s="65" customFormat="1" x14ac:dyDescent="0.4">
      <c r="A183" s="2" t="s">
        <v>432</v>
      </c>
      <c r="B183" s="81" t="s">
        <v>183</v>
      </c>
      <c r="C183" s="2" t="s">
        <v>197</v>
      </c>
      <c r="D183" s="72">
        <v>44588</v>
      </c>
      <c r="E183" s="9">
        <v>11746620</v>
      </c>
      <c r="F183" s="64">
        <v>5000000</v>
      </c>
      <c r="G183" s="59">
        <v>1</v>
      </c>
      <c r="H183" s="64">
        <v>6746620</v>
      </c>
      <c r="I183" s="9">
        <v>1364</v>
      </c>
      <c r="J183" s="9">
        <f t="shared" si="11"/>
        <v>341</v>
      </c>
      <c r="K183" s="2" t="s">
        <v>19</v>
      </c>
      <c r="L183" s="95"/>
      <c r="M183" s="100"/>
    </row>
    <row r="184" spans="1:13" s="65" customFormat="1" x14ac:dyDescent="0.4">
      <c r="A184" s="2" t="s">
        <v>432</v>
      </c>
      <c r="B184" s="2" t="s">
        <v>195</v>
      </c>
      <c r="C184" s="81" t="s">
        <v>196</v>
      </c>
      <c r="D184" s="3">
        <v>44596</v>
      </c>
      <c r="E184" s="9">
        <v>27977511</v>
      </c>
      <c r="F184" s="9">
        <v>5000000</v>
      </c>
      <c r="G184" s="24">
        <v>1</v>
      </c>
      <c r="H184" s="64">
        <v>22977511</v>
      </c>
      <c r="I184" s="27">
        <v>3291</v>
      </c>
      <c r="J184" s="9">
        <f t="shared" si="11"/>
        <v>822.75</v>
      </c>
      <c r="K184" s="2" t="s">
        <v>19</v>
      </c>
      <c r="L184" s="95"/>
      <c r="M184" s="100"/>
    </row>
    <row r="185" spans="1:13" x14ac:dyDescent="0.4">
      <c r="A185" s="2" t="s">
        <v>432</v>
      </c>
      <c r="B185" s="17" t="s">
        <v>396</v>
      </c>
      <c r="C185" s="2" t="s">
        <v>397</v>
      </c>
      <c r="D185" s="79">
        <v>44757</v>
      </c>
      <c r="E185" s="9">
        <v>8096000</v>
      </c>
      <c r="F185" s="9">
        <v>5000000</v>
      </c>
      <c r="G185" s="24">
        <v>1</v>
      </c>
      <c r="H185" s="64">
        <v>3096000</v>
      </c>
      <c r="I185" s="67">
        <v>499</v>
      </c>
      <c r="J185" s="9">
        <f t="shared" si="11"/>
        <v>124.75</v>
      </c>
      <c r="K185" s="2" t="s">
        <v>19</v>
      </c>
    </row>
    <row r="186" spans="1:13" x14ac:dyDescent="0.4">
      <c r="A186" s="2" t="s">
        <v>432</v>
      </c>
      <c r="B186" s="17" t="s">
        <v>424</v>
      </c>
      <c r="C186" s="17" t="s">
        <v>425</v>
      </c>
      <c r="D186" s="3">
        <v>44774</v>
      </c>
      <c r="E186" s="9">
        <v>18889850</v>
      </c>
      <c r="F186" s="113">
        <v>5000000</v>
      </c>
      <c r="G186" s="24">
        <v>1</v>
      </c>
      <c r="H186" s="64">
        <v>13889850</v>
      </c>
      <c r="I186" s="111">
        <v>1195</v>
      </c>
      <c r="J186" s="9">
        <f t="shared" si="11"/>
        <v>298.75</v>
      </c>
      <c r="K186" s="2" t="s">
        <v>19</v>
      </c>
    </row>
    <row r="187" spans="1:13" x14ac:dyDescent="0.4">
      <c r="A187" s="63" t="s">
        <v>464</v>
      </c>
      <c r="B187" s="19" t="s">
        <v>148</v>
      </c>
      <c r="C187" s="2" t="s">
        <v>149</v>
      </c>
      <c r="D187" s="72">
        <v>44560</v>
      </c>
      <c r="E187" s="9">
        <v>10651674</v>
      </c>
      <c r="F187" s="64">
        <v>5000000</v>
      </c>
      <c r="G187" s="59">
        <v>1</v>
      </c>
      <c r="H187" s="64">
        <f t="shared" ref="H187:H217" si="13">SUM(E187-F187)</f>
        <v>5651674</v>
      </c>
      <c r="I187" s="9">
        <v>3487</v>
      </c>
      <c r="J187" s="64">
        <v>872</v>
      </c>
      <c r="K187" s="64">
        <f t="shared" ref="K187:K217" si="14">SUM(J187*25%)</f>
        <v>218</v>
      </c>
      <c r="L187" s="2"/>
      <c r="M187" s="2"/>
    </row>
    <row r="188" spans="1:13" x14ac:dyDescent="0.4">
      <c r="A188" s="63" t="s">
        <v>464</v>
      </c>
      <c r="B188" s="19" t="s">
        <v>158</v>
      </c>
      <c r="C188" s="2" t="s">
        <v>159</v>
      </c>
      <c r="D188" s="72">
        <v>44564</v>
      </c>
      <c r="E188" s="9">
        <v>7100000</v>
      </c>
      <c r="F188" s="64">
        <v>5000000</v>
      </c>
      <c r="G188" s="59">
        <v>1</v>
      </c>
      <c r="H188" s="64">
        <f t="shared" si="13"/>
        <v>2100000</v>
      </c>
      <c r="I188" s="9">
        <v>1125</v>
      </c>
      <c r="J188" s="64">
        <v>281</v>
      </c>
      <c r="K188" s="64">
        <f t="shared" si="14"/>
        <v>70.25</v>
      </c>
      <c r="L188" s="2"/>
      <c r="M188" s="2"/>
    </row>
    <row r="189" spans="1:13" x14ac:dyDescent="0.4">
      <c r="A189" s="63" t="s">
        <v>464</v>
      </c>
      <c r="B189" s="19" t="s">
        <v>241</v>
      </c>
      <c r="C189" s="2" t="s">
        <v>240</v>
      </c>
      <c r="D189" s="3">
        <v>44630</v>
      </c>
      <c r="E189" s="9">
        <v>13400000</v>
      </c>
      <c r="F189" s="9">
        <v>5000000</v>
      </c>
      <c r="G189" s="24">
        <v>1</v>
      </c>
      <c r="H189" s="64">
        <f t="shared" si="13"/>
        <v>8400000</v>
      </c>
      <c r="I189" s="27">
        <v>4513</v>
      </c>
      <c r="J189" s="27">
        <v>1128</v>
      </c>
      <c r="K189" s="64">
        <f t="shared" si="14"/>
        <v>282</v>
      </c>
    </row>
    <row r="190" spans="1:13" x14ac:dyDescent="0.4">
      <c r="A190" s="63" t="s">
        <v>464</v>
      </c>
      <c r="B190" s="19" t="s">
        <v>276</v>
      </c>
      <c r="C190" s="2" t="s">
        <v>334</v>
      </c>
      <c r="D190" s="3">
        <v>44663</v>
      </c>
      <c r="E190" s="9">
        <v>8732000</v>
      </c>
      <c r="F190" s="9">
        <v>5000000</v>
      </c>
      <c r="G190" s="24">
        <v>1</v>
      </c>
      <c r="H190" s="64">
        <f t="shared" si="13"/>
        <v>3732000</v>
      </c>
      <c r="I190" s="27">
        <v>1978</v>
      </c>
      <c r="J190" s="27">
        <v>494</v>
      </c>
      <c r="K190" s="64">
        <f t="shared" si="14"/>
        <v>123.5</v>
      </c>
    </row>
    <row r="191" spans="1:13" x14ac:dyDescent="0.4">
      <c r="A191" s="63" t="s">
        <v>464</v>
      </c>
      <c r="B191" s="19" t="s">
        <v>277</v>
      </c>
      <c r="C191" s="2" t="s">
        <v>56</v>
      </c>
      <c r="D191" s="3">
        <v>44650</v>
      </c>
      <c r="E191" s="9">
        <v>7661692</v>
      </c>
      <c r="F191" s="9">
        <v>5000000</v>
      </c>
      <c r="G191" s="24">
        <v>1</v>
      </c>
      <c r="H191" s="64">
        <f t="shared" si="13"/>
        <v>2661692</v>
      </c>
      <c r="I191" s="27">
        <v>1425</v>
      </c>
      <c r="J191" s="27">
        <v>356</v>
      </c>
      <c r="K191" s="64">
        <f t="shared" si="14"/>
        <v>89</v>
      </c>
    </row>
    <row r="192" spans="1:13" x14ac:dyDescent="0.4">
      <c r="A192" s="63" t="s">
        <v>464</v>
      </c>
      <c r="B192" s="19" t="s">
        <v>321</v>
      </c>
      <c r="C192" s="2" t="s">
        <v>322</v>
      </c>
      <c r="D192" s="79">
        <v>44698</v>
      </c>
      <c r="E192" s="9">
        <v>9075731</v>
      </c>
      <c r="F192" s="9">
        <v>5000000</v>
      </c>
      <c r="G192" s="24">
        <v>1</v>
      </c>
      <c r="H192" s="64">
        <f t="shared" si="13"/>
        <v>4075731</v>
      </c>
      <c r="I192" s="27">
        <v>2471</v>
      </c>
      <c r="J192" s="27">
        <v>618</v>
      </c>
      <c r="K192" s="64">
        <f t="shared" si="14"/>
        <v>154.5</v>
      </c>
    </row>
    <row r="193" spans="1:13" x14ac:dyDescent="0.4">
      <c r="A193" s="63" t="s">
        <v>464</v>
      </c>
      <c r="B193" s="19" t="s">
        <v>350</v>
      </c>
      <c r="C193" s="17" t="s">
        <v>351</v>
      </c>
      <c r="D193" s="79">
        <v>44736</v>
      </c>
      <c r="E193" s="9">
        <v>12522380</v>
      </c>
      <c r="F193" s="9">
        <v>5000000</v>
      </c>
      <c r="G193" s="24">
        <v>1</v>
      </c>
      <c r="H193" s="64">
        <f t="shared" si="13"/>
        <v>7522380</v>
      </c>
      <c r="I193" s="27">
        <v>11034</v>
      </c>
      <c r="J193" s="27">
        <v>2758</v>
      </c>
      <c r="K193" s="64">
        <f t="shared" si="14"/>
        <v>689.5</v>
      </c>
    </row>
    <row r="194" spans="1:13" x14ac:dyDescent="0.4">
      <c r="A194" s="63" t="s">
        <v>464</v>
      </c>
      <c r="B194" s="19" t="s">
        <v>386</v>
      </c>
      <c r="C194" s="2" t="s">
        <v>387</v>
      </c>
      <c r="D194" s="79">
        <v>44755</v>
      </c>
      <c r="E194" s="9">
        <v>17000000</v>
      </c>
      <c r="F194" s="9">
        <v>5000000</v>
      </c>
      <c r="G194" s="24">
        <v>1</v>
      </c>
      <c r="H194" s="64">
        <f t="shared" si="13"/>
        <v>12000000</v>
      </c>
      <c r="I194" s="27">
        <v>6117</v>
      </c>
      <c r="J194" s="27">
        <v>1529</v>
      </c>
      <c r="K194" s="64">
        <f t="shared" si="14"/>
        <v>382.25</v>
      </c>
    </row>
    <row r="195" spans="1:13" s="1" customFormat="1" x14ac:dyDescent="0.4">
      <c r="A195" s="2" t="s">
        <v>467</v>
      </c>
      <c r="B195" s="19" t="s">
        <v>175</v>
      </c>
      <c r="C195" s="2" t="s">
        <v>174</v>
      </c>
      <c r="D195" s="72">
        <v>44581</v>
      </c>
      <c r="E195" s="9">
        <v>20000000</v>
      </c>
      <c r="F195" s="64">
        <v>5000000</v>
      </c>
      <c r="G195" s="59">
        <v>1</v>
      </c>
      <c r="H195" s="64">
        <f t="shared" si="13"/>
        <v>15000000</v>
      </c>
      <c r="I195" s="9">
        <v>9941.07</v>
      </c>
      <c r="J195" s="64">
        <v>2483</v>
      </c>
      <c r="K195" s="64">
        <f t="shared" si="14"/>
        <v>620.75</v>
      </c>
      <c r="L195" s="94"/>
      <c r="M195" s="94"/>
    </row>
    <row r="196" spans="1:13" s="1" customFormat="1" x14ac:dyDescent="0.4">
      <c r="A196" s="2" t="s">
        <v>467</v>
      </c>
      <c r="B196" s="243" t="s">
        <v>183</v>
      </c>
      <c r="C196" s="2" t="s">
        <v>197</v>
      </c>
      <c r="D196" s="72">
        <v>44588</v>
      </c>
      <c r="E196" s="9">
        <v>11746620</v>
      </c>
      <c r="F196" s="64">
        <v>5000000</v>
      </c>
      <c r="G196" s="59">
        <v>1</v>
      </c>
      <c r="H196" s="64">
        <f t="shared" si="13"/>
        <v>6746620</v>
      </c>
      <c r="I196" s="9">
        <v>5457.75</v>
      </c>
      <c r="J196" s="64">
        <v>1364</v>
      </c>
      <c r="K196" s="64">
        <f t="shared" si="14"/>
        <v>341</v>
      </c>
      <c r="L196" s="94"/>
      <c r="M196" s="94"/>
    </row>
    <row r="197" spans="1:13" s="1" customFormat="1" x14ac:dyDescent="0.4">
      <c r="A197" s="2" t="s">
        <v>467</v>
      </c>
      <c r="B197" s="19" t="s">
        <v>195</v>
      </c>
      <c r="C197" s="81" t="s">
        <v>196</v>
      </c>
      <c r="D197" s="3">
        <v>44596</v>
      </c>
      <c r="E197" s="9">
        <v>27977511</v>
      </c>
      <c r="F197" s="9">
        <v>5000000</v>
      </c>
      <c r="G197" s="24">
        <v>1</v>
      </c>
      <c r="H197" s="64">
        <f t="shared" si="13"/>
        <v>22977511</v>
      </c>
      <c r="I197" s="27">
        <v>13163.44</v>
      </c>
      <c r="J197" s="27">
        <v>3291</v>
      </c>
      <c r="K197" s="64">
        <f t="shared" si="14"/>
        <v>822.75</v>
      </c>
      <c r="L197" s="94"/>
      <c r="M197" s="94"/>
    </row>
    <row r="198" spans="1:13" s="1" customFormat="1" x14ac:dyDescent="0.4">
      <c r="A198" s="2" t="s">
        <v>467</v>
      </c>
      <c r="B198" s="19" t="s">
        <v>396</v>
      </c>
      <c r="C198" s="2" t="s">
        <v>397</v>
      </c>
      <c r="D198" s="79">
        <v>44757</v>
      </c>
      <c r="E198" s="9">
        <v>8096000</v>
      </c>
      <c r="F198" s="9">
        <v>5000000</v>
      </c>
      <c r="G198" s="24">
        <v>1</v>
      </c>
      <c r="H198" s="64">
        <f t="shared" si="13"/>
        <v>3096000</v>
      </c>
      <c r="I198" s="67">
        <v>1996.59</v>
      </c>
      <c r="J198" s="27">
        <v>499</v>
      </c>
      <c r="K198" s="64">
        <f t="shared" si="14"/>
        <v>124.75</v>
      </c>
      <c r="L198" s="94"/>
      <c r="M198" s="94"/>
    </row>
    <row r="199" spans="1:13" x14ac:dyDescent="0.4">
      <c r="A199" s="2" t="s">
        <v>467</v>
      </c>
      <c r="B199" s="19" t="s">
        <v>424</v>
      </c>
      <c r="C199" s="17" t="s">
        <v>425</v>
      </c>
      <c r="D199" s="3">
        <v>44774</v>
      </c>
      <c r="E199" s="9">
        <v>18889850</v>
      </c>
      <c r="F199" s="113">
        <v>5000000</v>
      </c>
      <c r="G199" s="24">
        <v>1</v>
      </c>
      <c r="H199" s="64">
        <f t="shared" si="13"/>
        <v>13889850</v>
      </c>
      <c r="I199" s="111">
        <v>4780</v>
      </c>
      <c r="J199" s="110">
        <v>1709</v>
      </c>
      <c r="K199" s="64">
        <f t="shared" si="14"/>
        <v>427.25</v>
      </c>
    </row>
    <row r="200" spans="1:13" x14ac:dyDescent="0.4">
      <c r="A200" s="63" t="s">
        <v>458</v>
      </c>
      <c r="B200" s="19" t="s">
        <v>407</v>
      </c>
      <c r="C200" s="17" t="s">
        <v>406</v>
      </c>
      <c r="D200" s="79">
        <v>44762</v>
      </c>
      <c r="E200" s="9">
        <v>15000000</v>
      </c>
      <c r="F200" s="9">
        <v>5000000</v>
      </c>
      <c r="G200" s="24">
        <v>1</v>
      </c>
      <c r="H200" s="64">
        <f t="shared" si="13"/>
        <v>10000000</v>
      </c>
      <c r="I200" s="27">
        <v>5355</v>
      </c>
      <c r="J200" s="27">
        <v>1339</v>
      </c>
      <c r="K200" s="64">
        <f t="shared" si="14"/>
        <v>334.75</v>
      </c>
    </row>
    <row r="201" spans="1:13" x14ac:dyDescent="0.4">
      <c r="A201" s="63" t="s">
        <v>456</v>
      </c>
      <c r="B201" s="19" t="s">
        <v>417</v>
      </c>
      <c r="C201" s="61" t="s">
        <v>418</v>
      </c>
      <c r="D201" s="3">
        <v>44774</v>
      </c>
      <c r="E201" s="9">
        <v>23400000</v>
      </c>
      <c r="F201" s="113">
        <v>5000000</v>
      </c>
      <c r="G201" s="24">
        <v>1</v>
      </c>
      <c r="H201" s="64">
        <f t="shared" si="13"/>
        <v>18400000</v>
      </c>
      <c r="I201" s="111">
        <v>8555</v>
      </c>
      <c r="J201" s="110">
        <v>2139</v>
      </c>
      <c r="K201" s="64">
        <f t="shared" si="14"/>
        <v>534.75</v>
      </c>
    </row>
    <row r="202" spans="1:13" x14ac:dyDescent="0.4">
      <c r="A202" s="63" t="s">
        <v>456</v>
      </c>
      <c r="B202" s="19" t="s">
        <v>419</v>
      </c>
      <c r="C202" s="21" t="s">
        <v>274</v>
      </c>
      <c r="D202" s="3">
        <v>44776</v>
      </c>
      <c r="E202" s="9">
        <v>13224864</v>
      </c>
      <c r="F202" s="113">
        <v>5000000</v>
      </c>
      <c r="G202" s="24">
        <v>1</v>
      </c>
      <c r="H202" s="64">
        <f t="shared" si="13"/>
        <v>8224864</v>
      </c>
      <c r="I202" s="111">
        <v>5595</v>
      </c>
      <c r="J202" s="110">
        <v>1399</v>
      </c>
      <c r="K202" s="64">
        <f t="shared" si="14"/>
        <v>349.75</v>
      </c>
      <c r="L202" s="93" t="s">
        <v>318</v>
      </c>
      <c r="M202" s="101">
        <v>23774.85</v>
      </c>
    </row>
    <row r="203" spans="1:13" x14ac:dyDescent="0.4">
      <c r="A203" s="63" t="s">
        <v>456</v>
      </c>
      <c r="B203" s="19" t="s">
        <v>399</v>
      </c>
      <c r="C203" s="17" t="s">
        <v>440</v>
      </c>
      <c r="D203" s="3">
        <v>44804</v>
      </c>
      <c r="E203" s="64">
        <v>16750000</v>
      </c>
      <c r="F203" s="113">
        <v>5000000</v>
      </c>
      <c r="G203" s="59">
        <v>1</v>
      </c>
      <c r="H203" s="64">
        <f t="shared" si="13"/>
        <v>11750000</v>
      </c>
      <c r="I203" s="64"/>
      <c r="J203" s="64">
        <v>2317</v>
      </c>
      <c r="K203" s="64">
        <f t="shared" si="14"/>
        <v>579.25</v>
      </c>
    </row>
    <row r="204" spans="1:13" x14ac:dyDescent="0.4">
      <c r="A204" s="63" t="s">
        <v>456</v>
      </c>
      <c r="B204" s="19" t="s">
        <v>441</v>
      </c>
      <c r="C204" s="17" t="s">
        <v>442</v>
      </c>
      <c r="D204" s="3">
        <v>44805</v>
      </c>
      <c r="E204" s="64">
        <v>21423483</v>
      </c>
      <c r="F204" s="113">
        <v>5000000</v>
      </c>
      <c r="G204" s="59">
        <v>1</v>
      </c>
      <c r="H204" s="64">
        <f t="shared" si="13"/>
        <v>16423483</v>
      </c>
      <c r="I204" s="64"/>
      <c r="J204" s="64">
        <v>1950</v>
      </c>
      <c r="K204" s="64">
        <f t="shared" si="14"/>
        <v>487.5</v>
      </c>
    </row>
    <row r="205" spans="1:13" x14ac:dyDescent="0.4">
      <c r="A205" s="63" t="s">
        <v>456</v>
      </c>
      <c r="B205" s="19" t="s">
        <v>457</v>
      </c>
      <c r="C205" s="2" t="s">
        <v>452</v>
      </c>
      <c r="D205" s="72">
        <v>44880</v>
      </c>
      <c r="E205" s="64">
        <v>7300000</v>
      </c>
      <c r="F205" s="9">
        <v>5000000</v>
      </c>
      <c r="G205" s="24">
        <v>1</v>
      </c>
      <c r="H205" s="64">
        <f t="shared" si="13"/>
        <v>2300000</v>
      </c>
      <c r="I205" s="27"/>
      <c r="J205" s="27">
        <v>405</v>
      </c>
      <c r="K205" s="64">
        <f t="shared" si="14"/>
        <v>101.25</v>
      </c>
    </row>
    <row r="206" spans="1:13" x14ac:dyDescent="0.4">
      <c r="A206" s="63" t="s">
        <v>459</v>
      </c>
      <c r="B206" s="19" t="s">
        <v>223</v>
      </c>
      <c r="C206" s="21" t="s">
        <v>224</v>
      </c>
      <c r="D206" s="3">
        <v>44620</v>
      </c>
      <c r="E206" s="9">
        <v>11000000</v>
      </c>
      <c r="F206" s="9">
        <v>5000000</v>
      </c>
      <c r="G206" s="24">
        <v>1</v>
      </c>
      <c r="H206" s="64">
        <f t="shared" si="13"/>
        <v>6000000</v>
      </c>
      <c r="I206" s="27">
        <v>3213</v>
      </c>
      <c r="J206" s="27">
        <v>803</v>
      </c>
      <c r="K206" s="64">
        <f t="shared" si="14"/>
        <v>200.75</v>
      </c>
      <c r="L206" s="93" t="s">
        <v>319</v>
      </c>
      <c r="M206" s="101">
        <v>12784.74</v>
      </c>
    </row>
    <row r="207" spans="1:13" x14ac:dyDescent="0.4">
      <c r="A207" s="63" t="s">
        <v>459</v>
      </c>
      <c r="B207" s="19" t="s">
        <v>368</v>
      </c>
      <c r="C207" s="17" t="s">
        <v>369</v>
      </c>
      <c r="D207" s="79">
        <v>44749</v>
      </c>
      <c r="E207" s="9">
        <v>12300000</v>
      </c>
      <c r="F207" s="9">
        <v>5000000</v>
      </c>
      <c r="G207" s="24">
        <v>1</v>
      </c>
      <c r="H207" s="64">
        <f t="shared" si="13"/>
        <v>7300000</v>
      </c>
      <c r="I207" s="27">
        <v>3909</v>
      </c>
      <c r="J207" s="27">
        <v>977</v>
      </c>
      <c r="K207" s="64">
        <f t="shared" si="14"/>
        <v>244.25</v>
      </c>
    </row>
    <row r="208" spans="1:13" x14ac:dyDescent="0.4">
      <c r="A208" s="63" t="s">
        <v>459</v>
      </c>
      <c r="B208" s="19" t="s">
        <v>404</v>
      </c>
      <c r="C208" s="17" t="s">
        <v>405</v>
      </c>
      <c r="D208" s="79">
        <v>44762</v>
      </c>
      <c r="E208" s="9">
        <v>8000000</v>
      </c>
      <c r="F208" s="9">
        <v>5000000</v>
      </c>
      <c r="G208" s="24">
        <v>1</v>
      </c>
      <c r="H208" s="64">
        <f t="shared" si="13"/>
        <v>3000000</v>
      </c>
      <c r="I208" s="27">
        <v>1607</v>
      </c>
      <c r="J208" s="27">
        <v>402</v>
      </c>
      <c r="K208" s="64">
        <f t="shared" si="14"/>
        <v>100.5</v>
      </c>
    </row>
    <row r="209" spans="1:11" x14ac:dyDescent="0.4">
      <c r="A209" s="63" t="s">
        <v>459</v>
      </c>
      <c r="B209" s="19" t="s">
        <v>223</v>
      </c>
      <c r="C209" s="2" t="s">
        <v>416</v>
      </c>
      <c r="D209" s="3">
        <v>44774</v>
      </c>
      <c r="E209" s="9">
        <v>12040000</v>
      </c>
      <c r="F209" s="113">
        <v>5000000</v>
      </c>
      <c r="G209" s="24">
        <v>1</v>
      </c>
      <c r="H209" s="64">
        <f t="shared" si="13"/>
        <v>7040000</v>
      </c>
      <c r="I209" s="111">
        <v>4016</v>
      </c>
      <c r="J209" s="110">
        <v>1004</v>
      </c>
      <c r="K209" s="64">
        <f t="shared" si="14"/>
        <v>251</v>
      </c>
    </row>
    <row r="210" spans="1:11" x14ac:dyDescent="0.4">
      <c r="A210" s="7" t="s">
        <v>460</v>
      </c>
      <c r="B210" s="19" t="s">
        <v>267</v>
      </c>
      <c r="C210" s="2" t="s">
        <v>268</v>
      </c>
      <c r="D210" s="3">
        <v>44651</v>
      </c>
      <c r="E210" s="9">
        <v>10000000</v>
      </c>
      <c r="F210" s="9">
        <v>5000000</v>
      </c>
      <c r="G210" s="24">
        <v>1</v>
      </c>
      <c r="H210" s="64">
        <f t="shared" si="13"/>
        <v>5000000</v>
      </c>
      <c r="I210" s="27">
        <v>2678</v>
      </c>
      <c r="J210" s="27">
        <v>670</v>
      </c>
      <c r="K210" s="64">
        <f t="shared" si="14"/>
        <v>167.5</v>
      </c>
    </row>
    <row r="211" spans="1:11" x14ac:dyDescent="0.4">
      <c r="A211" s="7" t="s">
        <v>460</v>
      </c>
      <c r="B211" s="19" t="s">
        <v>282</v>
      </c>
      <c r="C211" s="2" t="s">
        <v>283</v>
      </c>
      <c r="D211" s="3">
        <v>44637</v>
      </c>
      <c r="E211" s="9">
        <v>9800000</v>
      </c>
      <c r="F211" s="9">
        <v>5000000</v>
      </c>
      <c r="G211" s="24">
        <v>1</v>
      </c>
      <c r="H211" s="64">
        <f t="shared" si="13"/>
        <v>4800000</v>
      </c>
      <c r="I211" s="27">
        <v>2570</v>
      </c>
      <c r="J211" s="27">
        <v>642</v>
      </c>
      <c r="K211" s="64">
        <f t="shared" si="14"/>
        <v>160.5</v>
      </c>
    </row>
    <row r="212" spans="1:11" x14ac:dyDescent="0.4">
      <c r="A212" s="7" t="s">
        <v>460</v>
      </c>
      <c r="B212" s="19" t="s">
        <v>327</v>
      </c>
      <c r="C212" s="17" t="s">
        <v>328</v>
      </c>
      <c r="D212" s="79">
        <v>44717</v>
      </c>
      <c r="E212" s="9">
        <v>7680000</v>
      </c>
      <c r="F212" s="9">
        <v>5000000</v>
      </c>
      <c r="G212" s="24">
        <v>1</v>
      </c>
      <c r="H212" s="64">
        <f t="shared" si="13"/>
        <v>2680000</v>
      </c>
      <c r="I212" s="27">
        <v>1927</v>
      </c>
      <c r="J212" s="27">
        <v>482</v>
      </c>
      <c r="K212" s="64">
        <f t="shared" si="14"/>
        <v>120.5</v>
      </c>
    </row>
    <row r="213" spans="1:11" x14ac:dyDescent="0.4">
      <c r="A213" s="7" t="s">
        <v>460</v>
      </c>
      <c r="B213" s="19" t="s">
        <v>348</v>
      </c>
      <c r="C213" s="17" t="s">
        <v>349</v>
      </c>
      <c r="D213" s="79">
        <v>44722</v>
      </c>
      <c r="E213" s="9">
        <v>29805930</v>
      </c>
      <c r="F213" s="9">
        <v>5000000</v>
      </c>
      <c r="G213" s="24">
        <v>1</v>
      </c>
      <c r="H213" s="64">
        <f t="shared" si="13"/>
        <v>24805930</v>
      </c>
      <c r="I213" s="27">
        <v>10276</v>
      </c>
      <c r="J213" s="27">
        <v>2569</v>
      </c>
      <c r="K213" s="64">
        <f t="shared" si="14"/>
        <v>642.25</v>
      </c>
    </row>
    <row r="214" spans="1:11" x14ac:dyDescent="0.4">
      <c r="A214" s="7" t="s">
        <v>460</v>
      </c>
      <c r="B214" s="242" t="s">
        <v>380</v>
      </c>
      <c r="C214" s="2" t="s">
        <v>381</v>
      </c>
      <c r="D214" s="79">
        <v>44753</v>
      </c>
      <c r="E214" s="9">
        <v>9600000</v>
      </c>
      <c r="F214" s="9">
        <v>5000000</v>
      </c>
      <c r="G214" s="24">
        <v>1</v>
      </c>
      <c r="H214" s="64">
        <f t="shared" si="13"/>
        <v>4600000</v>
      </c>
      <c r="I214" s="27">
        <v>2463</v>
      </c>
      <c r="J214" s="27">
        <v>616</v>
      </c>
      <c r="K214" s="64">
        <f t="shared" si="14"/>
        <v>154</v>
      </c>
    </row>
    <row r="215" spans="1:11" x14ac:dyDescent="0.4">
      <c r="A215" s="7" t="s">
        <v>460</v>
      </c>
      <c r="B215" s="19" t="s">
        <v>384</v>
      </c>
      <c r="C215" s="2" t="s">
        <v>385</v>
      </c>
      <c r="D215" s="79">
        <v>44755</v>
      </c>
      <c r="E215" s="9">
        <v>7673645</v>
      </c>
      <c r="F215" s="9">
        <v>5000000</v>
      </c>
      <c r="G215" s="24">
        <v>1</v>
      </c>
      <c r="H215" s="64">
        <f t="shared" si="13"/>
        <v>2673645</v>
      </c>
      <c r="I215" s="27">
        <v>1432</v>
      </c>
      <c r="J215" s="27">
        <v>358</v>
      </c>
      <c r="K215" s="64">
        <f t="shared" si="14"/>
        <v>89.5</v>
      </c>
    </row>
    <row r="216" spans="1:11" x14ac:dyDescent="0.4">
      <c r="A216" s="7" t="s">
        <v>460</v>
      </c>
      <c r="B216" s="19" t="s">
        <v>390</v>
      </c>
      <c r="C216" s="2" t="s">
        <v>391</v>
      </c>
      <c r="D216" s="79">
        <v>44755</v>
      </c>
      <c r="E216" s="9">
        <v>12870000</v>
      </c>
      <c r="F216" s="9">
        <v>5000000</v>
      </c>
      <c r="G216" s="24">
        <v>1</v>
      </c>
      <c r="H216" s="64">
        <f t="shared" si="13"/>
        <v>7870000</v>
      </c>
      <c r="I216" s="27">
        <v>4214</v>
      </c>
      <c r="J216" s="27">
        <v>1053</v>
      </c>
      <c r="K216" s="64">
        <f t="shared" si="14"/>
        <v>263.25</v>
      </c>
    </row>
    <row r="217" spans="1:11" x14ac:dyDescent="0.4">
      <c r="A217" s="7" t="s">
        <v>460</v>
      </c>
      <c r="B217" s="19" t="s">
        <v>410</v>
      </c>
      <c r="C217" s="2" t="s">
        <v>411</v>
      </c>
      <c r="D217" s="79">
        <v>44617</v>
      </c>
      <c r="E217" s="9">
        <v>25525570</v>
      </c>
      <c r="F217" s="9">
        <v>5000000</v>
      </c>
      <c r="G217" s="24">
        <v>1</v>
      </c>
      <c r="H217" s="64">
        <f t="shared" si="13"/>
        <v>20525570</v>
      </c>
      <c r="I217" s="27">
        <v>9285</v>
      </c>
      <c r="J217" s="27">
        <v>2321</v>
      </c>
      <c r="K217" s="64">
        <f t="shared" si="14"/>
        <v>580.25</v>
      </c>
    </row>
    <row r="218" spans="1:11" x14ac:dyDescent="0.4">
      <c r="A218" s="2"/>
      <c r="B218" s="63"/>
      <c r="C218" s="63"/>
      <c r="D218" s="72"/>
      <c r="E218" s="64"/>
      <c r="F218" s="64"/>
      <c r="G218" s="59"/>
      <c r="H218" s="9"/>
      <c r="I218" s="64"/>
      <c r="J218" s="64"/>
    </row>
    <row r="219" spans="1:11" x14ac:dyDescent="0.4">
      <c r="A219" s="63"/>
      <c r="B219" s="17"/>
      <c r="D219" s="107"/>
      <c r="E219" s="9"/>
      <c r="F219" s="9"/>
      <c r="H219" s="9"/>
      <c r="I219" s="80"/>
      <c r="J219" s="80"/>
    </row>
    <row r="220" spans="1:11" x14ac:dyDescent="0.4">
      <c r="A220" s="63"/>
      <c r="C220" s="21"/>
      <c r="D220" s="10"/>
      <c r="E220" s="9"/>
      <c r="F220" s="9"/>
      <c r="H220" s="9"/>
      <c r="I220" s="27"/>
      <c r="J220" s="27"/>
    </row>
    <row r="221" spans="1:11" x14ac:dyDescent="0.4">
      <c r="A221" s="63"/>
      <c r="B221" s="17"/>
      <c r="D221" s="72"/>
      <c r="E221" s="9"/>
      <c r="F221" s="64"/>
      <c r="G221" s="59"/>
      <c r="H221" s="69" t="s">
        <v>286</v>
      </c>
      <c r="I221" s="13">
        <f>SUM(I146:I186)</f>
        <v>55856.712500000001</v>
      </c>
      <c r="J221" s="13">
        <f>SUM(J146:J186)</f>
        <v>13964.178125</v>
      </c>
    </row>
    <row r="222" spans="1:11" x14ac:dyDescent="0.4">
      <c r="A222" s="63"/>
      <c r="B222" s="17"/>
      <c r="D222" s="72"/>
      <c r="E222" s="9"/>
      <c r="F222" s="64"/>
      <c r="G222" s="59"/>
      <c r="H222" s="64"/>
      <c r="I222" s="9"/>
      <c r="J222" s="64"/>
    </row>
    <row r="223" spans="1:11" x14ac:dyDescent="0.4">
      <c r="B223" s="17"/>
      <c r="D223" s="10"/>
      <c r="E223" s="12"/>
      <c r="F223" s="12"/>
      <c r="H223" s="12"/>
      <c r="I223" s="12"/>
    </row>
    <row r="224" spans="1:11" x14ac:dyDescent="0.4">
      <c r="A224" s="16" t="s">
        <v>29</v>
      </c>
      <c r="B224" s="17"/>
      <c r="D224" s="10"/>
      <c r="E224" s="12"/>
      <c r="F224" s="12"/>
      <c r="H224" s="12"/>
      <c r="I224" s="12"/>
    </row>
    <row r="225" spans="1:11" x14ac:dyDescent="0.4">
      <c r="A225" s="2" t="s">
        <v>356</v>
      </c>
      <c r="B225" s="17" t="s">
        <v>289</v>
      </c>
      <c r="C225" s="17" t="s">
        <v>290</v>
      </c>
      <c r="D225" s="10">
        <v>44677</v>
      </c>
      <c r="E225" s="12">
        <v>23000000</v>
      </c>
      <c r="F225" s="12">
        <v>20000000</v>
      </c>
      <c r="G225" s="31">
        <v>1</v>
      </c>
      <c r="H225" s="6">
        <f>SUM(E225-F225)</f>
        <v>3000000</v>
      </c>
      <c r="I225" s="12">
        <v>900</v>
      </c>
      <c r="J225" s="64">
        <f>SUM(I225*25%)</f>
        <v>225</v>
      </c>
      <c r="K225" s="2" t="s">
        <v>19</v>
      </c>
    </row>
    <row r="226" spans="1:11" x14ac:dyDescent="0.4">
      <c r="A226" s="2" t="s">
        <v>356</v>
      </c>
      <c r="B226" s="17" t="s">
        <v>294</v>
      </c>
      <c r="C226" s="61" t="s">
        <v>295</v>
      </c>
      <c r="D226" s="10">
        <v>44678</v>
      </c>
      <c r="E226" s="12">
        <v>41727870</v>
      </c>
      <c r="F226" s="12">
        <v>20000000</v>
      </c>
      <c r="G226" s="31">
        <v>1</v>
      </c>
      <c r="H226" s="6">
        <f>SUM(E226-F226)</f>
        <v>21727870</v>
      </c>
      <c r="I226" s="12">
        <v>6519</v>
      </c>
      <c r="J226" s="64">
        <f>SUM(I226*25%)</f>
        <v>1629.75</v>
      </c>
      <c r="K226" s="2" t="s">
        <v>19</v>
      </c>
    </row>
    <row r="227" spans="1:11" x14ac:dyDescent="0.4">
      <c r="B227" s="17"/>
      <c r="C227" s="17"/>
      <c r="D227" s="10"/>
      <c r="E227" s="12"/>
      <c r="F227" s="12"/>
      <c r="G227" s="31"/>
      <c r="H227" s="12"/>
      <c r="I227" s="12"/>
      <c r="J227" s="64"/>
    </row>
    <row r="228" spans="1:11" x14ac:dyDescent="0.4">
      <c r="B228" s="17"/>
      <c r="D228" s="10"/>
      <c r="E228" s="12"/>
      <c r="F228" s="12"/>
      <c r="H228" s="69" t="s">
        <v>78</v>
      </c>
      <c r="I228" s="13">
        <f>SUM(I225:I226)</f>
        <v>7419</v>
      </c>
      <c r="J228" s="13">
        <f>SUM(J225:J226)</f>
        <v>1854.75</v>
      </c>
    </row>
    <row r="229" spans="1:11" x14ac:dyDescent="0.4">
      <c r="B229" s="17"/>
      <c r="D229" s="10"/>
      <c r="E229" s="12"/>
      <c r="F229" s="12"/>
      <c r="H229" s="12"/>
      <c r="I229" s="18"/>
      <c r="J229" s="18"/>
    </row>
    <row r="230" spans="1:11" x14ac:dyDescent="0.4">
      <c r="A230" s="16" t="s">
        <v>59</v>
      </c>
      <c r="B230" s="17"/>
      <c r="D230" s="10"/>
      <c r="E230" s="12"/>
      <c r="F230" s="12"/>
      <c r="H230" s="12"/>
      <c r="I230" s="12"/>
    </row>
    <row r="231" spans="1:11" x14ac:dyDescent="0.4">
      <c r="A231" s="2" t="s">
        <v>332</v>
      </c>
      <c r="B231" s="17" t="s">
        <v>258</v>
      </c>
      <c r="C231" s="17" t="s">
        <v>259</v>
      </c>
      <c r="D231" s="10">
        <v>44643</v>
      </c>
      <c r="E231" s="9">
        <v>28386000</v>
      </c>
      <c r="F231" s="9">
        <v>20000000</v>
      </c>
      <c r="G231" s="31">
        <v>1</v>
      </c>
      <c r="H231" s="29">
        <f>SUM(E231-F231)</f>
        <v>8386000</v>
      </c>
      <c r="I231" s="9">
        <v>2096.5</v>
      </c>
      <c r="J231" s="9">
        <f>SUM(I231*25%)</f>
        <v>524.125</v>
      </c>
    </row>
    <row r="232" spans="1:11" x14ac:dyDescent="0.4">
      <c r="B232" s="17"/>
      <c r="D232" s="10"/>
      <c r="E232" s="9"/>
      <c r="F232" s="9"/>
      <c r="H232" s="9"/>
      <c r="I232" s="9"/>
      <c r="J232" s="9"/>
    </row>
    <row r="233" spans="1:11" x14ac:dyDescent="0.4">
      <c r="D233" s="10"/>
      <c r="E233" s="9"/>
      <c r="F233" s="9"/>
      <c r="G233" s="31"/>
      <c r="H233" s="34" t="s">
        <v>79</v>
      </c>
      <c r="I233" s="13">
        <f>SUM(I231:I231)</f>
        <v>2096.5</v>
      </c>
      <c r="J233" s="13">
        <f>SUM(J231:J231)</f>
        <v>524.125</v>
      </c>
      <c r="K233" s="1"/>
    </row>
    <row r="234" spans="1:11" x14ac:dyDescent="0.4">
      <c r="D234" s="10"/>
      <c r="E234" s="9"/>
      <c r="F234" s="9"/>
      <c r="G234" s="31"/>
      <c r="H234" s="34"/>
      <c r="I234" s="13"/>
      <c r="J234" s="13"/>
      <c r="K234" s="1"/>
    </row>
    <row r="235" spans="1:11" x14ac:dyDescent="0.4">
      <c r="D235" s="10"/>
      <c r="E235" s="9"/>
      <c r="F235" s="9"/>
      <c r="G235" s="31"/>
      <c r="H235" s="34"/>
      <c r="I235" s="13"/>
      <c r="J235" s="13"/>
      <c r="K235" s="1"/>
    </row>
    <row r="236" spans="1:11" x14ac:dyDescent="0.4">
      <c r="A236" s="16" t="s">
        <v>317</v>
      </c>
      <c r="D236" s="10"/>
      <c r="E236" s="9"/>
      <c r="F236" s="9"/>
      <c r="G236" s="31"/>
      <c r="H236" s="34"/>
      <c r="I236" s="13"/>
      <c r="J236" s="13"/>
      <c r="K236" s="1"/>
    </row>
    <row r="237" spans="1:11" x14ac:dyDescent="0.4">
      <c r="A237" s="2" t="s">
        <v>318</v>
      </c>
      <c r="B237" s="2" t="s">
        <v>54</v>
      </c>
      <c r="C237" s="2" t="s">
        <v>55</v>
      </c>
      <c r="D237" s="10">
        <v>44273</v>
      </c>
      <c r="E237" s="9">
        <v>26394579</v>
      </c>
      <c r="F237" s="9">
        <v>20000000</v>
      </c>
      <c r="G237" s="31">
        <v>1</v>
      </c>
      <c r="H237" s="9">
        <f>SUM(E237-F237)</f>
        <v>6394579</v>
      </c>
      <c r="I237" s="9">
        <v>2238.1</v>
      </c>
      <c r="J237" s="9">
        <v>559.52499999999998</v>
      </c>
      <c r="K237" s="2" t="s">
        <v>19</v>
      </c>
    </row>
    <row r="238" spans="1:11" x14ac:dyDescent="0.4">
      <c r="A238" s="2" t="s">
        <v>318</v>
      </c>
      <c r="B238" s="21" t="s">
        <v>64</v>
      </c>
      <c r="C238" s="2" t="s">
        <v>65</v>
      </c>
      <c r="D238" s="10">
        <v>44321</v>
      </c>
      <c r="E238" s="9">
        <v>30005000</v>
      </c>
      <c r="F238" s="9">
        <v>20000000</v>
      </c>
      <c r="G238" s="31">
        <v>1</v>
      </c>
      <c r="H238" s="9">
        <f t="shared" ref="H238:H244" si="15">SUM(E238-F238)</f>
        <v>10005000</v>
      </c>
      <c r="I238" s="9">
        <v>3501.75</v>
      </c>
      <c r="J238" s="9">
        <v>875.4375</v>
      </c>
      <c r="K238" s="2" t="s">
        <v>19</v>
      </c>
    </row>
    <row r="239" spans="1:11" x14ac:dyDescent="0.4">
      <c r="A239" s="2" t="s">
        <v>318</v>
      </c>
      <c r="B239" s="2" t="s">
        <v>93</v>
      </c>
      <c r="C239" s="2" t="s">
        <v>94</v>
      </c>
      <c r="D239" s="10">
        <v>44440</v>
      </c>
      <c r="E239" s="9">
        <v>50000000</v>
      </c>
      <c r="F239" s="9">
        <v>20000000</v>
      </c>
      <c r="G239" s="31">
        <v>1</v>
      </c>
      <c r="H239" s="9">
        <f t="shared" si="15"/>
        <v>30000000</v>
      </c>
      <c r="I239" s="9">
        <v>16625</v>
      </c>
      <c r="J239" s="9">
        <v>2625</v>
      </c>
      <c r="K239" s="2" t="s">
        <v>19</v>
      </c>
    </row>
    <row r="240" spans="1:11" x14ac:dyDescent="0.4">
      <c r="A240" s="2" t="s">
        <v>318</v>
      </c>
      <c r="B240" s="2" t="s">
        <v>99</v>
      </c>
      <c r="C240" s="2" t="s">
        <v>94</v>
      </c>
      <c r="D240" s="10">
        <v>44455</v>
      </c>
      <c r="E240" s="9">
        <v>24700000</v>
      </c>
      <c r="F240" s="9">
        <v>20000000</v>
      </c>
      <c r="G240" s="31">
        <v>1</v>
      </c>
      <c r="H240" s="9">
        <f t="shared" si="15"/>
        <v>4700000</v>
      </c>
      <c r="I240" s="9">
        <v>1410</v>
      </c>
      <c r="J240" s="9">
        <v>352.5</v>
      </c>
      <c r="K240" s="2" t="s">
        <v>19</v>
      </c>
    </row>
    <row r="241" spans="1:11" x14ac:dyDescent="0.4">
      <c r="A241" s="2" t="s">
        <v>319</v>
      </c>
      <c r="B241" s="2" t="s">
        <v>219</v>
      </c>
      <c r="C241" s="2" t="s">
        <v>220</v>
      </c>
      <c r="D241" s="10">
        <v>44618</v>
      </c>
      <c r="E241" s="9">
        <v>23000000</v>
      </c>
      <c r="F241" s="9">
        <v>20000000</v>
      </c>
      <c r="G241" s="31">
        <v>1</v>
      </c>
      <c r="H241" s="9">
        <f t="shared" si="15"/>
        <v>3000000</v>
      </c>
      <c r="I241" s="9">
        <v>1034.74</v>
      </c>
      <c r="J241" s="9">
        <v>225</v>
      </c>
      <c r="K241" s="2" t="s">
        <v>19</v>
      </c>
    </row>
    <row r="242" spans="1:11" x14ac:dyDescent="0.4">
      <c r="A242" s="2" t="s">
        <v>319</v>
      </c>
      <c r="B242" s="17" t="s">
        <v>242</v>
      </c>
      <c r="C242" s="61" t="s">
        <v>243</v>
      </c>
      <c r="D242" s="10">
        <v>44630</v>
      </c>
      <c r="E242" s="9">
        <v>50000000</v>
      </c>
      <c r="F242" s="9">
        <v>20000000</v>
      </c>
      <c r="G242" s="31">
        <v>1</v>
      </c>
      <c r="H242" s="9">
        <f t="shared" si="15"/>
        <v>30000000</v>
      </c>
      <c r="I242" s="9">
        <v>9000</v>
      </c>
      <c r="J242" s="9">
        <v>2250</v>
      </c>
      <c r="K242" s="2" t="s">
        <v>19</v>
      </c>
    </row>
    <row r="243" spans="1:11" x14ac:dyDescent="0.4">
      <c r="A243" s="2" t="s">
        <v>319</v>
      </c>
      <c r="B243" s="2" t="s">
        <v>244</v>
      </c>
      <c r="C243" s="61" t="s">
        <v>243</v>
      </c>
      <c r="D243" s="10">
        <v>44630</v>
      </c>
      <c r="E243" s="9">
        <v>50000000</v>
      </c>
      <c r="F243" s="9">
        <v>20000000</v>
      </c>
      <c r="G243" s="31">
        <v>1</v>
      </c>
      <c r="H243" s="9">
        <f t="shared" si="15"/>
        <v>30000000</v>
      </c>
      <c r="I243" s="9">
        <v>2000</v>
      </c>
      <c r="J243" s="9">
        <v>2250</v>
      </c>
      <c r="K243" s="2" t="s">
        <v>19</v>
      </c>
    </row>
    <row r="244" spans="1:11" x14ac:dyDescent="0.4">
      <c r="A244" s="2" t="s">
        <v>319</v>
      </c>
      <c r="B244" s="2" t="s">
        <v>273</v>
      </c>
      <c r="C244" s="2" t="s">
        <v>269</v>
      </c>
      <c r="D244" s="10">
        <v>44661</v>
      </c>
      <c r="E244" s="9">
        <v>22500000</v>
      </c>
      <c r="F244" s="9">
        <v>20000000</v>
      </c>
      <c r="G244" s="31">
        <v>1</v>
      </c>
      <c r="H244" s="9">
        <f t="shared" si="15"/>
        <v>2500000</v>
      </c>
      <c r="I244" s="9">
        <v>750</v>
      </c>
      <c r="J244" s="9">
        <v>187.5</v>
      </c>
      <c r="K244" s="2" t="s">
        <v>19</v>
      </c>
    </row>
    <row r="245" spans="1:11" x14ac:dyDescent="0.4">
      <c r="A245" s="2"/>
      <c r="D245" s="10"/>
      <c r="E245" s="9"/>
      <c r="F245" s="9"/>
      <c r="G245" s="31"/>
      <c r="H245" s="9"/>
      <c r="I245" s="9"/>
      <c r="J245" s="9"/>
    </row>
    <row r="246" spans="1:11" x14ac:dyDescent="0.4">
      <c r="A246" s="2"/>
      <c r="D246" s="10"/>
      <c r="E246" s="9"/>
      <c r="F246" s="9"/>
      <c r="G246" s="31"/>
      <c r="H246" s="34" t="s">
        <v>320</v>
      </c>
      <c r="I246" s="13">
        <f>SUM(I237:I244)</f>
        <v>36559.589999999997</v>
      </c>
      <c r="J246" s="13">
        <f>SUM(J237:J244)</f>
        <v>9324.9624999999996</v>
      </c>
    </row>
    <row r="247" spans="1:11" x14ac:dyDescent="0.4">
      <c r="A247" s="2"/>
      <c r="D247" s="10"/>
      <c r="E247" s="9"/>
      <c r="F247" s="9"/>
      <c r="G247" s="31"/>
      <c r="H247" s="9"/>
      <c r="I247" s="9"/>
      <c r="J247" s="9"/>
    </row>
    <row r="248" spans="1:11" x14ac:dyDescent="0.4">
      <c r="B248" s="17"/>
      <c r="D248" s="10"/>
      <c r="E248" s="12"/>
      <c r="F248" s="12"/>
      <c r="H248" s="12"/>
      <c r="I248" s="47"/>
    </row>
    <row r="249" spans="1:11" x14ac:dyDescent="0.4">
      <c r="A249" s="86"/>
      <c r="H249" s="51" t="s">
        <v>30</v>
      </c>
      <c r="I249" s="52">
        <f>I246+I233+I228+I221+I142+I120+I64+I44+I32+I24+I12</f>
        <v>413824.9325</v>
      </c>
      <c r="J249" s="9"/>
      <c r="K249" s="9"/>
    </row>
    <row r="250" spans="1:11" ht="21.6" thickBot="1" x14ac:dyDescent="0.45">
      <c r="A250" s="86"/>
      <c r="H250" s="54" t="s">
        <v>12</v>
      </c>
      <c r="I250" s="55">
        <f>J246+J233+J228+J221+J142+J120+J64+J44+J24+J12</f>
        <v>72185.901975000001</v>
      </c>
      <c r="J250" s="9"/>
      <c r="K250" s="9"/>
    </row>
    <row r="251" spans="1:11" x14ac:dyDescent="0.4">
      <c r="A251" s="87"/>
      <c r="D251" s="287"/>
      <c r="E251" s="287"/>
      <c r="G251" s="92"/>
      <c r="I251" s="38"/>
    </row>
    <row r="252" spans="1:11" x14ac:dyDescent="0.4">
      <c r="A252" s="87"/>
      <c r="G252" s="92"/>
      <c r="I252" s="56"/>
      <c r="J252" s="9"/>
      <c r="K252" s="9"/>
    </row>
    <row r="253" spans="1:11" x14ac:dyDescent="0.4">
      <c r="A253" s="16"/>
      <c r="B253" s="53"/>
      <c r="C253" s="53"/>
      <c r="E253" s="53"/>
      <c r="G253" s="92"/>
      <c r="J253" s="9"/>
      <c r="K253" s="9"/>
    </row>
    <row r="254" spans="1:11" x14ac:dyDescent="0.4">
      <c r="A254" s="16"/>
      <c r="D254" s="10"/>
      <c r="G254" s="92"/>
      <c r="J254" s="56"/>
    </row>
    <row r="255" spans="1:11" x14ac:dyDescent="0.4">
      <c r="B255" s="75"/>
      <c r="C255" s="75"/>
      <c r="D255" s="108"/>
      <c r="E255" s="57"/>
      <c r="G255" s="92"/>
    </row>
  </sheetData>
  <mergeCells count="1">
    <mergeCell ref="D251:E251"/>
  </mergeCells>
  <pageMargins left="0.7" right="0.7" top="0.75" bottom="0.75" header="0.3" footer="0.3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9"/>
  <sheetViews>
    <sheetView topLeftCell="A96" workbookViewId="0">
      <selection activeCell="A110" sqref="A110:J113"/>
    </sheetView>
  </sheetViews>
  <sheetFormatPr defaultRowHeight="14.4" x14ac:dyDescent="0.3"/>
  <cols>
    <col min="1" max="1" width="22" bestFit="1" customWidth="1"/>
    <col min="2" max="2" width="22.44140625" bestFit="1" customWidth="1"/>
    <col min="3" max="3" width="79.44140625" bestFit="1" customWidth="1"/>
    <col min="4" max="4" width="16.44140625" bestFit="1" customWidth="1"/>
    <col min="5" max="6" width="22.5546875" bestFit="1" customWidth="1"/>
    <col min="8" max="8" width="22.5546875" bestFit="1" customWidth="1"/>
    <col min="9" max="9" width="17" bestFit="1" customWidth="1"/>
    <col min="10" max="10" width="17.109375" bestFit="1" customWidth="1"/>
  </cols>
  <sheetData>
    <row r="2" spans="1:11" ht="21" x14ac:dyDescent="0.4">
      <c r="A2" s="2"/>
      <c r="B2" s="2"/>
      <c r="C2" s="2"/>
      <c r="D2" s="2"/>
      <c r="E2" s="9"/>
      <c r="F2" s="9"/>
      <c r="G2" s="28"/>
      <c r="H2" s="9"/>
      <c r="I2" s="9"/>
      <c r="J2" s="9"/>
      <c r="K2" s="2"/>
    </row>
    <row r="3" spans="1:11" ht="21" x14ac:dyDescent="0.4">
      <c r="A3" s="2"/>
      <c r="B3" s="2"/>
      <c r="C3" s="2"/>
      <c r="D3" s="2"/>
      <c r="E3" s="9"/>
      <c r="F3" s="9"/>
      <c r="G3" s="28"/>
      <c r="H3" s="9"/>
      <c r="I3" s="9"/>
      <c r="J3" s="9"/>
      <c r="K3" s="2"/>
    </row>
    <row r="4" spans="1:11" ht="21" x14ac:dyDescent="0.4">
      <c r="A4" s="44" t="s">
        <v>496</v>
      </c>
      <c r="B4" s="2"/>
      <c r="C4" s="2"/>
      <c r="D4" s="2"/>
      <c r="E4" s="9"/>
      <c r="F4" s="9"/>
      <c r="G4" s="28"/>
      <c r="H4" s="9"/>
      <c r="I4" s="9"/>
      <c r="J4" s="9"/>
      <c r="K4" s="2"/>
    </row>
    <row r="5" spans="1:11" ht="21" x14ac:dyDescent="0.4">
      <c r="A5" s="2"/>
      <c r="B5" s="2"/>
      <c r="C5" s="2"/>
      <c r="D5" s="2"/>
      <c r="E5" s="9"/>
      <c r="F5" s="9"/>
      <c r="G5" s="28"/>
      <c r="H5" s="9"/>
      <c r="I5" s="9"/>
      <c r="J5" s="9"/>
      <c r="K5" s="2"/>
    </row>
    <row r="6" spans="1:11" ht="21" x14ac:dyDescent="0.4">
      <c r="A6" s="44" t="s">
        <v>466</v>
      </c>
      <c r="B6" s="2"/>
      <c r="C6" s="2"/>
      <c r="D6" s="2"/>
      <c r="E6" s="9"/>
      <c r="F6" s="9"/>
      <c r="G6" s="28"/>
      <c r="H6" s="9"/>
      <c r="I6" s="9"/>
      <c r="J6" s="9"/>
      <c r="K6" s="2"/>
    </row>
    <row r="7" spans="1:11" ht="21" x14ac:dyDescent="0.4">
      <c r="A7" s="203" t="s">
        <v>475</v>
      </c>
      <c r="B7" s="203" t="s">
        <v>181</v>
      </c>
      <c r="C7" s="203" t="s">
        <v>182</v>
      </c>
      <c r="D7" s="205">
        <v>44587</v>
      </c>
      <c r="E7" s="206">
        <v>25000000</v>
      </c>
      <c r="F7" s="206">
        <v>20000000</v>
      </c>
      <c r="G7" s="207">
        <v>1</v>
      </c>
      <c r="H7" s="206">
        <f t="shared" ref="H7:H15" si="0">SUM(E7-F7)</f>
        <v>5000000</v>
      </c>
      <c r="I7" s="206">
        <v>1000</v>
      </c>
      <c r="J7" s="206" t="e">
        <f t="shared" ref="J7:J15" si="1">I7*$K$14</f>
        <v>#VALUE!</v>
      </c>
      <c r="K7" s="2"/>
    </row>
    <row r="8" spans="1:11" ht="21" x14ac:dyDescent="0.4">
      <c r="A8" s="203" t="s">
        <v>475</v>
      </c>
      <c r="B8" s="203" t="s">
        <v>227</v>
      </c>
      <c r="C8" s="203" t="s">
        <v>228</v>
      </c>
      <c r="D8" s="205">
        <v>44623</v>
      </c>
      <c r="E8" s="206">
        <v>32400000</v>
      </c>
      <c r="F8" s="206">
        <v>20000000</v>
      </c>
      <c r="G8" s="207">
        <v>1</v>
      </c>
      <c r="H8" s="206">
        <f t="shared" si="0"/>
        <v>12400000</v>
      </c>
      <c r="I8" s="206">
        <v>3100</v>
      </c>
      <c r="J8" s="206" t="e">
        <f t="shared" si="1"/>
        <v>#VALUE!</v>
      </c>
      <c r="K8" s="2"/>
    </row>
    <row r="9" spans="1:11" ht="21" x14ac:dyDescent="0.4">
      <c r="A9" s="203" t="s">
        <v>475</v>
      </c>
      <c r="B9" s="203" t="s">
        <v>229</v>
      </c>
      <c r="C9" s="208" t="s">
        <v>230</v>
      </c>
      <c r="D9" s="205">
        <v>44588</v>
      </c>
      <c r="E9" s="206">
        <v>43930000</v>
      </c>
      <c r="F9" s="206">
        <v>20000000</v>
      </c>
      <c r="G9" s="207">
        <v>1</v>
      </c>
      <c r="H9" s="206">
        <f t="shared" si="0"/>
        <v>23930000</v>
      </c>
      <c r="I9" s="206">
        <v>4780</v>
      </c>
      <c r="J9" s="206" t="e">
        <f t="shared" si="1"/>
        <v>#VALUE!</v>
      </c>
      <c r="K9" s="2"/>
    </row>
    <row r="10" spans="1:11" ht="21" x14ac:dyDescent="0.4">
      <c r="A10" s="203" t="s">
        <v>475</v>
      </c>
      <c r="B10" s="203" t="s">
        <v>247</v>
      </c>
      <c r="C10" s="208" t="s">
        <v>248</v>
      </c>
      <c r="D10" s="205">
        <v>44631</v>
      </c>
      <c r="E10" s="206">
        <v>26000000</v>
      </c>
      <c r="F10" s="206">
        <v>20000000</v>
      </c>
      <c r="G10" s="207">
        <v>1</v>
      </c>
      <c r="H10" s="206">
        <f t="shared" si="0"/>
        <v>6000000</v>
      </c>
      <c r="I10" s="206">
        <v>1800</v>
      </c>
      <c r="J10" s="206" t="e">
        <f t="shared" si="1"/>
        <v>#VALUE!</v>
      </c>
      <c r="K10" s="203" t="s">
        <v>19</v>
      </c>
    </row>
    <row r="11" spans="1:11" ht="21" x14ac:dyDescent="0.4">
      <c r="A11" s="203" t="s">
        <v>475</v>
      </c>
      <c r="B11" s="208" t="s">
        <v>250</v>
      </c>
      <c r="C11" s="203" t="s">
        <v>251</v>
      </c>
      <c r="D11" s="205">
        <v>44641</v>
      </c>
      <c r="E11" s="206">
        <v>27000000</v>
      </c>
      <c r="F11" s="206">
        <v>20000000</v>
      </c>
      <c r="G11" s="207">
        <v>1</v>
      </c>
      <c r="H11" s="206">
        <f t="shared" si="0"/>
        <v>7000000</v>
      </c>
      <c r="I11" s="206">
        <v>1750</v>
      </c>
      <c r="J11" s="206" t="e">
        <f t="shared" si="1"/>
        <v>#VALUE!</v>
      </c>
      <c r="K11" s="203" t="s">
        <v>19</v>
      </c>
    </row>
    <row r="12" spans="1:11" ht="21" x14ac:dyDescent="0.4">
      <c r="A12" s="203" t="s">
        <v>475</v>
      </c>
      <c r="B12" s="203" t="s">
        <v>323</v>
      </c>
      <c r="C12" s="203" t="s">
        <v>324</v>
      </c>
      <c r="D12" s="205">
        <v>44686</v>
      </c>
      <c r="E12" s="206">
        <v>29744880</v>
      </c>
      <c r="F12" s="206">
        <v>20000000</v>
      </c>
      <c r="G12" s="207">
        <v>1</v>
      </c>
      <c r="H12" s="206">
        <f t="shared" si="0"/>
        <v>9744880</v>
      </c>
      <c r="I12" s="206">
        <v>8775</v>
      </c>
      <c r="J12" s="206" t="e">
        <f t="shared" si="1"/>
        <v>#VALUE!</v>
      </c>
      <c r="K12" s="203" t="s">
        <v>19</v>
      </c>
    </row>
    <row r="13" spans="1:11" ht="21" x14ac:dyDescent="0.4">
      <c r="A13" s="203" t="s">
        <v>475</v>
      </c>
      <c r="B13" s="204" t="s">
        <v>382</v>
      </c>
      <c r="C13" s="203" t="s">
        <v>383</v>
      </c>
      <c r="D13" s="205">
        <v>44753</v>
      </c>
      <c r="E13" s="206">
        <v>63175000</v>
      </c>
      <c r="F13" s="206">
        <v>20000000</v>
      </c>
      <c r="G13" s="207">
        <v>1</v>
      </c>
      <c r="H13" s="206">
        <f t="shared" si="0"/>
        <v>43175000</v>
      </c>
      <c r="I13" s="206">
        <v>5940.35</v>
      </c>
      <c r="J13" s="206" t="e">
        <f t="shared" si="1"/>
        <v>#VALUE!</v>
      </c>
      <c r="K13" s="203" t="s">
        <v>19</v>
      </c>
    </row>
    <row r="14" spans="1:11" ht="21" x14ac:dyDescent="0.4">
      <c r="A14" s="203" t="s">
        <v>475</v>
      </c>
      <c r="B14" s="204" t="s">
        <v>420</v>
      </c>
      <c r="C14" s="204" t="s">
        <v>421</v>
      </c>
      <c r="D14" s="205">
        <v>44778</v>
      </c>
      <c r="E14" s="206">
        <v>29500000</v>
      </c>
      <c r="F14" s="206">
        <v>20000000</v>
      </c>
      <c r="G14" s="207">
        <v>1</v>
      </c>
      <c r="H14" s="206">
        <f t="shared" si="0"/>
        <v>9500000</v>
      </c>
      <c r="I14" s="206">
        <v>7460</v>
      </c>
      <c r="J14" s="206" t="e">
        <f t="shared" si="1"/>
        <v>#VALUE!</v>
      </c>
      <c r="K14" s="203" t="s">
        <v>19</v>
      </c>
    </row>
    <row r="15" spans="1:11" ht="21" x14ac:dyDescent="0.4">
      <c r="A15" s="203" t="s">
        <v>475</v>
      </c>
      <c r="B15" s="204" t="s">
        <v>422</v>
      </c>
      <c r="C15" s="204" t="s">
        <v>423</v>
      </c>
      <c r="D15" s="205">
        <v>44778</v>
      </c>
      <c r="E15" s="206">
        <v>52400000</v>
      </c>
      <c r="F15" s="206">
        <v>20000000</v>
      </c>
      <c r="G15" s="207">
        <v>1</v>
      </c>
      <c r="H15" s="206">
        <f t="shared" si="0"/>
        <v>32400000</v>
      </c>
      <c r="I15" s="206">
        <v>12960</v>
      </c>
      <c r="J15" s="206" t="e">
        <f t="shared" si="1"/>
        <v>#VALUE!</v>
      </c>
      <c r="K15" s="203" t="s">
        <v>19</v>
      </c>
    </row>
    <row r="16" spans="1:11" ht="21" x14ac:dyDescent="0.4">
      <c r="A16" s="44" t="s">
        <v>461</v>
      </c>
      <c r="B16" s="2"/>
      <c r="C16" s="2"/>
      <c r="D16" s="2"/>
      <c r="E16" s="9"/>
      <c r="F16" s="9"/>
      <c r="G16" s="28"/>
      <c r="H16" s="9"/>
      <c r="I16" s="9"/>
      <c r="J16" s="9"/>
      <c r="K16" s="2"/>
    </row>
    <row r="17" spans="1:11" ht="21" x14ac:dyDescent="0.4">
      <c r="A17" s="215" t="s">
        <v>483</v>
      </c>
      <c r="B17" s="215" t="s">
        <v>262</v>
      </c>
      <c r="C17" s="215" t="s">
        <v>345</v>
      </c>
      <c r="D17" s="216">
        <v>44646</v>
      </c>
      <c r="E17" s="217">
        <v>30500000</v>
      </c>
      <c r="F17" s="217">
        <v>20000000</v>
      </c>
      <c r="G17" s="227">
        <v>1</v>
      </c>
      <c r="H17" s="217">
        <f>SUM(E17-F17)</f>
        <v>10500000</v>
      </c>
      <c r="I17" s="217">
        <v>1575</v>
      </c>
      <c r="J17" s="217" t="e">
        <f>I17*$K$14</f>
        <v>#VALUE!</v>
      </c>
      <c r="K17" s="2"/>
    </row>
    <row r="18" spans="1:11" ht="21" x14ac:dyDescent="0.4">
      <c r="A18" s="215" t="s">
        <v>483</v>
      </c>
      <c r="B18" s="215" t="s">
        <v>303</v>
      </c>
      <c r="C18" s="215" t="s">
        <v>304</v>
      </c>
      <c r="D18" s="216">
        <v>44698</v>
      </c>
      <c r="E18" s="219">
        <v>25000000</v>
      </c>
      <c r="F18" s="217">
        <v>20000000</v>
      </c>
      <c r="G18" s="227">
        <v>1</v>
      </c>
      <c r="H18" s="217">
        <f>SUM(E18-F18)</f>
        <v>5000000</v>
      </c>
      <c r="I18" s="217">
        <v>2000</v>
      </c>
      <c r="J18" s="217" t="e">
        <f>I18*$K$14</f>
        <v>#VALUE!</v>
      </c>
      <c r="K18" s="2"/>
    </row>
    <row r="19" spans="1:11" ht="21" x14ac:dyDescent="0.4">
      <c r="A19" s="215" t="s">
        <v>483</v>
      </c>
      <c r="B19" s="214" t="s">
        <v>363</v>
      </c>
      <c r="C19" s="213" t="s">
        <v>364</v>
      </c>
      <c r="D19" s="216">
        <v>44741</v>
      </c>
      <c r="E19" s="217">
        <v>51000000</v>
      </c>
      <c r="F19" s="217">
        <v>20000000</v>
      </c>
      <c r="G19" s="227">
        <v>1</v>
      </c>
      <c r="H19" s="217">
        <f>SUM(E19-F19)</f>
        <v>31000000</v>
      </c>
      <c r="I19" s="217">
        <v>17850</v>
      </c>
      <c r="J19" s="217" t="e">
        <f>I19*$K$14</f>
        <v>#VALUE!</v>
      </c>
      <c r="K19" s="2" t="s">
        <v>19</v>
      </c>
    </row>
    <row r="20" spans="1:11" ht="21" x14ac:dyDescent="0.4">
      <c r="A20" s="215" t="s">
        <v>483</v>
      </c>
      <c r="B20" s="229" t="s">
        <v>484</v>
      </c>
      <c r="C20" s="213" t="s">
        <v>443</v>
      </c>
      <c r="D20" s="230">
        <v>44802</v>
      </c>
      <c r="E20" s="228">
        <v>24150000</v>
      </c>
      <c r="F20" s="217">
        <v>20000000</v>
      </c>
      <c r="G20" s="227">
        <v>1</v>
      </c>
      <c r="H20" s="217">
        <f>SUM(E20-F20)</f>
        <v>4150000</v>
      </c>
      <c r="I20" s="217">
        <v>1452</v>
      </c>
      <c r="J20" s="217" t="e">
        <f>I20*$K$14</f>
        <v>#VALUE!</v>
      </c>
      <c r="K20" s="2" t="s">
        <v>19</v>
      </c>
    </row>
    <row r="21" spans="1:11" ht="21" x14ac:dyDescent="0.4">
      <c r="A21" s="215" t="s">
        <v>483</v>
      </c>
      <c r="B21" s="215"/>
      <c r="C21" s="215" t="s">
        <v>444</v>
      </c>
      <c r="D21" s="216">
        <v>44818</v>
      </c>
      <c r="E21" s="228">
        <v>27000000</v>
      </c>
      <c r="F21" s="217">
        <v>20000000</v>
      </c>
      <c r="G21" s="227">
        <v>1</v>
      </c>
      <c r="H21" s="217">
        <f>SUM(E21-F21)</f>
        <v>7000000</v>
      </c>
      <c r="I21" s="217">
        <v>2450</v>
      </c>
      <c r="J21" s="217" t="e">
        <f>I21*$K$14</f>
        <v>#VALUE!</v>
      </c>
      <c r="K21" s="2" t="s">
        <v>19</v>
      </c>
    </row>
    <row r="22" spans="1:11" ht="21" x14ac:dyDescent="0.4">
      <c r="A22" s="44" t="s">
        <v>495</v>
      </c>
      <c r="B22" s="2"/>
      <c r="C22" s="2"/>
      <c r="D22" s="2"/>
      <c r="E22" s="9"/>
      <c r="F22" s="9"/>
      <c r="G22" s="28"/>
      <c r="H22" s="9"/>
      <c r="I22" s="9"/>
      <c r="J22" s="9"/>
      <c r="K22" s="2"/>
    </row>
    <row r="23" spans="1:11" ht="21" x14ac:dyDescent="0.4">
      <c r="A23" s="233" t="s">
        <v>490</v>
      </c>
      <c r="B23" s="233" t="s">
        <v>57</v>
      </c>
      <c r="C23" s="233" t="s">
        <v>58</v>
      </c>
      <c r="D23" s="235">
        <v>44294</v>
      </c>
      <c r="E23" s="236">
        <v>29600000</v>
      </c>
      <c r="F23" s="236">
        <v>20000000</v>
      </c>
      <c r="G23" s="237">
        <v>1</v>
      </c>
      <c r="H23" s="236">
        <f t="shared" ref="H23:H28" si="2">SUM(E23-F23)</f>
        <v>9600000</v>
      </c>
      <c r="I23" s="236">
        <v>705</v>
      </c>
      <c r="J23" s="236" t="e">
        <f t="shared" ref="J23:J28" si="3">I23*$K$14</f>
        <v>#VALUE!</v>
      </c>
      <c r="K23" s="2" t="s">
        <v>19</v>
      </c>
    </row>
    <row r="24" spans="1:11" ht="21" x14ac:dyDescent="0.4">
      <c r="A24" s="233" t="s">
        <v>490</v>
      </c>
      <c r="B24" s="233" t="s">
        <v>453</v>
      </c>
      <c r="C24" s="233" t="s">
        <v>445</v>
      </c>
      <c r="D24" s="235">
        <v>44777</v>
      </c>
      <c r="E24" s="236">
        <v>31650000</v>
      </c>
      <c r="F24" s="236">
        <v>20000000</v>
      </c>
      <c r="G24" s="237">
        <v>1</v>
      </c>
      <c r="H24" s="236">
        <f t="shared" si="2"/>
        <v>11650000</v>
      </c>
      <c r="I24" s="236">
        <v>4077.5</v>
      </c>
      <c r="J24" s="236" t="e">
        <f t="shared" si="3"/>
        <v>#VALUE!</v>
      </c>
      <c r="K24" s="2" t="s">
        <v>19</v>
      </c>
    </row>
    <row r="25" spans="1:11" ht="21" x14ac:dyDescent="0.4">
      <c r="A25" s="233" t="s">
        <v>490</v>
      </c>
      <c r="B25" s="233" t="s">
        <v>491</v>
      </c>
      <c r="C25" s="233" t="s">
        <v>446</v>
      </c>
      <c r="D25" s="235">
        <v>44861</v>
      </c>
      <c r="E25" s="236">
        <v>80530000</v>
      </c>
      <c r="F25" s="236">
        <v>20000000</v>
      </c>
      <c r="G25" s="237">
        <v>1</v>
      </c>
      <c r="H25" s="236">
        <f t="shared" si="2"/>
        <v>60530000</v>
      </c>
      <c r="I25" s="236">
        <v>4719</v>
      </c>
      <c r="J25" s="236" t="e">
        <f t="shared" si="3"/>
        <v>#VALUE!</v>
      </c>
      <c r="K25" s="233" t="s">
        <v>19</v>
      </c>
    </row>
    <row r="26" spans="1:11" ht="21" x14ac:dyDescent="0.4">
      <c r="A26" s="233" t="s">
        <v>490</v>
      </c>
      <c r="B26" s="233" t="s">
        <v>454</v>
      </c>
      <c r="C26" s="238" t="s">
        <v>447</v>
      </c>
      <c r="D26" s="235">
        <v>44881</v>
      </c>
      <c r="E26" s="236">
        <v>41847631</v>
      </c>
      <c r="F26" s="236">
        <v>20000000</v>
      </c>
      <c r="G26" s="237">
        <v>1</v>
      </c>
      <c r="H26" s="236">
        <f t="shared" si="2"/>
        <v>21847631</v>
      </c>
      <c r="I26" s="236">
        <v>5462</v>
      </c>
      <c r="J26" s="236" t="e">
        <f t="shared" si="3"/>
        <v>#VALUE!</v>
      </c>
      <c r="K26" s="233" t="s">
        <v>19</v>
      </c>
    </row>
    <row r="27" spans="1:11" ht="21" x14ac:dyDescent="0.4">
      <c r="A27" s="233" t="s">
        <v>494</v>
      </c>
      <c r="B27" s="233" t="s">
        <v>492</v>
      </c>
      <c r="C27" s="233" t="s">
        <v>493</v>
      </c>
      <c r="D27" s="235">
        <v>44692</v>
      </c>
      <c r="E27" s="236">
        <v>31190822</v>
      </c>
      <c r="F27" s="236">
        <v>20000000</v>
      </c>
      <c r="G27" s="237">
        <v>1</v>
      </c>
      <c r="H27" s="236">
        <f t="shared" si="2"/>
        <v>11190822</v>
      </c>
      <c r="I27" s="236">
        <v>1544.36</v>
      </c>
      <c r="J27" s="236" t="e">
        <f t="shared" si="3"/>
        <v>#VALUE!</v>
      </c>
      <c r="K27" s="2"/>
    </row>
    <row r="28" spans="1:11" ht="21" x14ac:dyDescent="0.4">
      <c r="A28" s="233" t="s">
        <v>490</v>
      </c>
      <c r="B28" s="234" t="s">
        <v>346</v>
      </c>
      <c r="C28" s="234" t="s">
        <v>347</v>
      </c>
      <c r="D28" s="235">
        <v>44728</v>
      </c>
      <c r="E28" s="236">
        <v>41930000</v>
      </c>
      <c r="F28" s="236">
        <v>20000000</v>
      </c>
      <c r="G28" s="237">
        <v>1</v>
      </c>
      <c r="H28" s="236">
        <f t="shared" si="2"/>
        <v>21930000</v>
      </c>
      <c r="I28" s="236">
        <v>3026.34</v>
      </c>
      <c r="J28" s="236" t="e">
        <f t="shared" si="3"/>
        <v>#VALUE!</v>
      </c>
      <c r="K28" s="2"/>
    </row>
    <row r="29" spans="1:11" ht="21" x14ac:dyDescent="0.4">
      <c r="A29" s="2"/>
      <c r="B29" s="2"/>
      <c r="C29" s="2"/>
      <c r="D29" s="2"/>
      <c r="E29" s="9"/>
      <c r="F29" s="9"/>
      <c r="G29" s="28"/>
      <c r="H29" s="9"/>
      <c r="I29" s="9"/>
      <c r="J29" s="9"/>
      <c r="K29" s="2"/>
    </row>
    <row r="30" spans="1:11" ht="21" x14ac:dyDescent="0.3">
      <c r="A30" s="90" t="s">
        <v>497</v>
      </c>
      <c r="B30" s="63"/>
      <c r="C30" s="74"/>
      <c r="D30" s="65"/>
      <c r="E30" s="64"/>
      <c r="F30" s="64"/>
      <c r="G30" s="59"/>
      <c r="H30" s="64"/>
      <c r="I30" s="64"/>
      <c r="J30" s="64"/>
      <c r="K30" s="65"/>
    </row>
    <row r="31" spans="1:11" ht="21" x14ac:dyDescent="0.3">
      <c r="A31" s="63"/>
      <c r="B31" s="63"/>
      <c r="C31" s="74"/>
      <c r="D31" s="65"/>
      <c r="E31" s="64"/>
      <c r="F31" s="64"/>
      <c r="G31" s="59"/>
      <c r="H31" s="64"/>
      <c r="I31" s="64"/>
      <c r="J31" s="64"/>
      <c r="K31" s="65"/>
    </row>
    <row r="32" spans="1:11" ht="21" x14ac:dyDescent="0.3">
      <c r="A32" s="90" t="s">
        <v>468</v>
      </c>
      <c r="B32" s="63"/>
      <c r="C32" s="74"/>
      <c r="D32" s="65"/>
      <c r="E32" s="64"/>
      <c r="F32" s="64"/>
      <c r="G32" s="59"/>
      <c r="H32" s="64"/>
      <c r="I32" s="64"/>
      <c r="J32" s="64"/>
      <c r="K32" s="65"/>
    </row>
    <row r="33" spans="1:11" ht="21" x14ac:dyDescent="0.4">
      <c r="A33" s="173" t="s">
        <v>467</v>
      </c>
      <c r="B33" s="173" t="s">
        <v>175</v>
      </c>
      <c r="C33" s="173" t="s">
        <v>174</v>
      </c>
      <c r="D33" s="186">
        <v>44581</v>
      </c>
      <c r="E33" s="176">
        <v>20000000</v>
      </c>
      <c r="F33" s="179">
        <v>5000000</v>
      </c>
      <c r="G33" s="187">
        <v>1</v>
      </c>
      <c r="H33" s="179">
        <f>SUM(E33-F33)</f>
        <v>15000000</v>
      </c>
      <c r="I33" s="9">
        <v>9941.07</v>
      </c>
      <c r="J33" s="179">
        <v>2483</v>
      </c>
      <c r="K33" s="179">
        <f>SUM(J33*25%)</f>
        <v>620.75</v>
      </c>
    </row>
    <row r="34" spans="1:11" ht="21" x14ac:dyDescent="0.4">
      <c r="A34" s="173" t="s">
        <v>467</v>
      </c>
      <c r="B34" s="182" t="s">
        <v>183</v>
      </c>
      <c r="C34" s="173" t="s">
        <v>197</v>
      </c>
      <c r="D34" s="186">
        <v>44588</v>
      </c>
      <c r="E34" s="176">
        <v>11746620</v>
      </c>
      <c r="F34" s="179">
        <v>5000000</v>
      </c>
      <c r="G34" s="187">
        <v>1</v>
      </c>
      <c r="H34" s="179">
        <f>SUM(E34-F34)</f>
        <v>6746620</v>
      </c>
      <c r="I34" s="9">
        <v>5457.75</v>
      </c>
      <c r="J34" s="179">
        <v>1364</v>
      </c>
      <c r="K34" s="179">
        <f>SUM(J34*25%)</f>
        <v>341</v>
      </c>
    </row>
    <row r="35" spans="1:11" ht="21" x14ac:dyDescent="0.4">
      <c r="A35" s="173" t="s">
        <v>467</v>
      </c>
      <c r="B35" s="173" t="s">
        <v>195</v>
      </c>
      <c r="C35" s="182" t="s">
        <v>196</v>
      </c>
      <c r="D35" s="175">
        <v>44596</v>
      </c>
      <c r="E35" s="176">
        <v>27977511</v>
      </c>
      <c r="F35" s="176">
        <v>5000000</v>
      </c>
      <c r="G35" s="178">
        <v>1</v>
      </c>
      <c r="H35" s="179">
        <f>SUM(E35-F35)</f>
        <v>22977511</v>
      </c>
      <c r="I35" s="183">
        <v>13163.44</v>
      </c>
      <c r="J35" s="183">
        <v>3291</v>
      </c>
      <c r="K35" s="179">
        <f>SUM(J35*25%)</f>
        <v>822.75</v>
      </c>
    </row>
    <row r="36" spans="1:11" ht="21" x14ac:dyDescent="0.4">
      <c r="A36" s="173" t="s">
        <v>467</v>
      </c>
      <c r="B36" s="174" t="s">
        <v>396</v>
      </c>
      <c r="C36" s="173" t="s">
        <v>397</v>
      </c>
      <c r="D36" s="184">
        <v>44757</v>
      </c>
      <c r="E36" s="176">
        <v>8096000</v>
      </c>
      <c r="F36" s="176">
        <v>5000000</v>
      </c>
      <c r="G36" s="178">
        <v>1</v>
      </c>
      <c r="H36" s="179">
        <f>SUM(E36-F36)</f>
        <v>3096000</v>
      </c>
      <c r="I36" s="185">
        <v>1996.59</v>
      </c>
      <c r="J36" s="183">
        <v>499</v>
      </c>
      <c r="K36" s="179">
        <f>SUM(J36*25%)</f>
        <v>124.75</v>
      </c>
    </row>
    <row r="37" spans="1:11" ht="21" x14ac:dyDescent="0.4">
      <c r="A37" s="173" t="s">
        <v>467</v>
      </c>
      <c r="B37" s="174" t="s">
        <v>424</v>
      </c>
      <c r="C37" s="174" t="s">
        <v>425</v>
      </c>
      <c r="D37" s="175">
        <v>44774</v>
      </c>
      <c r="E37" s="176">
        <v>18889850</v>
      </c>
      <c r="F37" s="177">
        <v>5000000</v>
      </c>
      <c r="G37" s="178">
        <v>1</v>
      </c>
      <c r="H37" s="179">
        <f>SUM(E37-F37)</f>
        <v>13889850</v>
      </c>
      <c r="I37" s="180">
        <v>4780</v>
      </c>
      <c r="J37" s="181">
        <v>1709</v>
      </c>
      <c r="K37" s="179">
        <f>SUM(J37*25%)</f>
        <v>427.25</v>
      </c>
    </row>
    <row r="38" spans="1:11" ht="21" x14ac:dyDescent="0.3">
      <c r="A38" s="90" t="s">
        <v>466</v>
      </c>
      <c r="B38" s="63"/>
      <c r="C38" s="74"/>
      <c r="D38" s="65"/>
      <c r="E38" s="64"/>
      <c r="F38" s="64"/>
      <c r="G38" s="59"/>
      <c r="H38" s="64"/>
      <c r="I38" s="64"/>
      <c r="J38" s="64"/>
      <c r="K38" s="65"/>
    </row>
    <row r="39" spans="1:11" ht="21" x14ac:dyDescent="0.4">
      <c r="A39" s="139" t="s">
        <v>464</v>
      </c>
      <c r="B39" s="141" t="s">
        <v>148</v>
      </c>
      <c r="C39" s="141" t="s">
        <v>149</v>
      </c>
      <c r="D39" s="148">
        <v>44560</v>
      </c>
      <c r="E39" s="143">
        <v>10651674</v>
      </c>
      <c r="F39" s="145">
        <v>5000000</v>
      </c>
      <c r="G39" s="149">
        <v>1</v>
      </c>
      <c r="H39" s="145">
        <f t="shared" ref="H39:H46" si="4">SUM(E39-F39)</f>
        <v>5651674</v>
      </c>
      <c r="I39" s="143">
        <v>3487</v>
      </c>
      <c r="J39" s="145">
        <v>872</v>
      </c>
      <c r="K39" s="145">
        <f t="shared" ref="K39:K46" si="5">SUM(J39*25%)</f>
        <v>218</v>
      </c>
    </row>
    <row r="40" spans="1:11" ht="21" x14ac:dyDescent="0.4">
      <c r="A40" s="139" t="s">
        <v>464</v>
      </c>
      <c r="B40" s="141" t="s">
        <v>158</v>
      </c>
      <c r="C40" s="141" t="s">
        <v>159</v>
      </c>
      <c r="D40" s="148">
        <v>44564</v>
      </c>
      <c r="E40" s="143">
        <v>7100000</v>
      </c>
      <c r="F40" s="145">
        <v>5000000</v>
      </c>
      <c r="G40" s="149">
        <v>1</v>
      </c>
      <c r="H40" s="145">
        <f t="shared" si="4"/>
        <v>2100000</v>
      </c>
      <c r="I40" s="143">
        <v>1125</v>
      </c>
      <c r="J40" s="145">
        <v>281</v>
      </c>
      <c r="K40" s="145">
        <f t="shared" si="5"/>
        <v>70.25</v>
      </c>
    </row>
    <row r="41" spans="1:11" ht="21" x14ac:dyDescent="0.4">
      <c r="A41" s="139" t="s">
        <v>464</v>
      </c>
      <c r="B41" s="141" t="s">
        <v>241</v>
      </c>
      <c r="C41" s="141" t="s">
        <v>240</v>
      </c>
      <c r="D41" s="147">
        <v>44630</v>
      </c>
      <c r="E41" s="143">
        <v>13400000</v>
      </c>
      <c r="F41" s="143">
        <v>5000000</v>
      </c>
      <c r="G41" s="144">
        <v>1</v>
      </c>
      <c r="H41" s="145">
        <f t="shared" si="4"/>
        <v>8400000</v>
      </c>
      <c r="I41" s="146">
        <v>4513</v>
      </c>
      <c r="J41" s="146">
        <v>1128</v>
      </c>
      <c r="K41" s="145">
        <f t="shared" si="5"/>
        <v>282</v>
      </c>
    </row>
    <row r="42" spans="1:11" ht="21" x14ac:dyDescent="0.4">
      <c r="A42" s="139" t="s">
        <v>464</v>
      </c>
      <c r="B42" s="141" t="s">
        <v>277</v>
      </c>
      <c r="C42" s="141" t="s">
        <v>56</v>
      </c>
      <c r="D42" s="147">
        <v>44650</v>
      </c>
      <c r="E42" s="143">
        <v>7661692</v>
      </c>
      <c r="F42" s="143">
        <v>5000000</v>
      </c>
      <c r="G42" s="144">
        <v>1</v>
      </c>
      <c r="H42" s="145">
        <f t="shared" si="4"/>
        <v>2661692</v>
      </c>
      <c r="I42" s="146">
        <v>1425</v>
      </c>
      <c r="J42" s="146">
        <v>356</v>
      </c>
      <c r="K42" s="145">
        <f t="shared" si="5"/>
        <v>89</v>
      </c>
    </row>
    <row r="43" spans="1:11" ht="21" x14ac:dyDescent="0.4">
      <c r="A43" s="139" t="s">
        <v>464</v>
      </c>
      <c r="B43" s="141" t="s">
        <v>321</v>
      </c>
      <c r="C43" s="141" t="s">
        <v>322</v>
      </c>
      <c r="D43" s="142">
        <v>44698</v>
      </c>
      <c r="E43" s="143">
        <v>9075731</v>
      </c>
      <c r="F43" s="143">
        <v>5000000</v>
      </c>
      <c r="G43" s="144">
        <v>1</v>
      </c>
      <c r="H43" s="145">
        <f t="shared" si="4"/>
        <v>4075731</v>
      </c>
      <c r="I43" s="146">
        <v>2471</v>
      </c>
      <c r="J43" s="146">
        <v>618</v>
      </c>
      <c r="K43" s="145">
        <f t="shared" si="5"/>
        <v>154.5</v>
      </c>
    </row>
    <row r="44" spans="1:11" ht="21" x14ac:dyDescent="0.4">
      <c r="A44" s="139" t="s">
        <v>464</v>
      </c>
      <c r="B44" s="140" t="s">
        <v>350</v>
      </c>
      <c r="C44" s="140" t="s">
        <v>351</v>
      </c>
      <c r="D44" s="142">
        <v>44736</v>
      </c>
      <c r="E44" s="143">
        <v>12522380</v>
      </c>
      <c r="F44" s="143">
        <v>5000000</v>
      </c>
      <c r="G44" s="144">
        <v>1</v>
      </c>
      <c r="H44" s="145">
        <f t="shared" si="4"/>
        <v>7522380</v>
      </c>
      <c r="I44" s="146">
        <v>11034</v>
      </c>
      <c r="J44" s="146">
        <v>2758</v>
      </c>
      <c r="K44" s="145">
        <f t="shared" si="5"/>
        <v>689.5</v>
      </c>
    </row>
    <row r="45" spans="1:11" ht="21" x14ac:dyDescent="0.4">
      <c r="A45" s="139" t="s">
        <v>464</v>
      </c>
      <c r="B45" s="140" t="s">
        <v>386</v>
      </c>
      <c r="C45" s="141" t="s">
        <v>387</v>
      </c>
      <c r="D45" s="142">
        <v>44755</v>
      </c>
      <c r="E45" s="143">
        <v>17000000</v>
      </c>
      <c r="F45" s="143">
        <v>5000000</v>
      </c>
      <c r="G45" s="144">
        <v>1</v>
      </c>
      <c r="H45" s="145">
        <f t="shared" si="4"/>
        <v>12000000</v>
      </c>
      <c r="I45" s="146">
        <v>6117</v>
      </c>
      <c r="J45" s="146">
        <v>1529</v>
      </c>
      <c r="K45" s="145">
        <f t="shared" si="5"/>
        <v>382.25</v>
      </c>
    </row>
    <row r="46" spans="1:11" ht="21" x14ac:dyDescent="0.4">
      <c r="A46" s="139" t="s">
        <v>464</v>
      </c>
      <c r="B46" s="141" t="s">
        <v>276</v>
      </c>
      <c r="C46" s="150" t="s">
        <v>465</v>
      </c>
      <c r="D46" s="148">
        <v>44663</v>
      </c>
      <c r="E46" s="145">
        <v>8694000</v>
      </c>
      <c r="F46" s="143">
        <v>5000000</v>
      </c>
      <c r="G46" s="144">
        <v>1</v>
      </c>
      <c r="H46" s="145">
        <f t="shared" si="4"/>
        <v>3694000</v>
      </c>
      <c r="I46" s="146">
        <v>6117</v>
      </c>
      <c r="J46" s="146">
        <v>759</v>
      </c>
      <c r="K46" s="145">
        <f t="shared" si="5"/>
        <v>189.75</v>
      </c>
    </row>
    <row r="47" spans="1:11" ht="21" x14ac:dyDescent="0.3">
      <c r="A47" s="90" t="s">
        <v>462</v>
      </c>
      <c r="B47" s="63"/>
      <c r="C47" s="74"/>
      <c r="D47" s="65"/>
      <c r="E47" s="64"/>
      <c r="F47" s="64"/>
      <c r="G47" s="59"/>
      <c r="H47" s="64"/>
      <c r="I47" s="64"/>
      <c r="J47" s="64"/>
      <c r="K47" s="65"/>
    </row>
    <row r="48" spans="1:11" ht="21" x14ac:dyDescent="0.4">
      <c r="A48" s="135" t="s">
        <v>460</v>
      </c>
      <c r="B48" s="155" t="s">
        <v>267</v>
      </c>
      <c r="C48" s="155" t="s">
        <v>268</v>
      </c>
      <c r="D48" s="156">
        <v>44651</v>
      </c>
      <c r="E48" s="157">
        <v>10000000</v>
      </c>
      <c r="F48" s="157">
        <v>5000000</v>
      </c>
      <c r="G48" s="158">
        <v>1</v>
      </c>
      <c r="H48" s="159">
        <f t="shared" ref="H48:H55" si="6">SUM(E48-F48)</f>
        <v>5000000</v>
      </c>
      <c r="I48" s="136">
        <v>2678</v>
      </c>
      <c r="J48" s="136">
        <v>670</v>
      </c>
      <c r="K48" s="159">
        <f t="shared" ref="K48:K55" si="7">SUM(J48*25%)</f>
        <v>167.5</v>
      </c>
    </row>
    <row r="49" spans="1:11" ht="21" x14ac:dyDescent="0.4">
      <c r="A49" s="135" t="s">
        <v>460</v>
      </c>
      <c r="B49" s="155" t="s">
        <v>282</v>
      </c>
      <c r="C49" s="155" t="s">
        <v>283</v>
      </c>
      <c r="D49" s="156">
        <v>44637</v>
      </c>
      <c r="E49" s="157">
        <v>9800000</v>
      </c>
      <c r="F49" s="157">
        <v>5000000</v>
      </c>
      <c r="G49" s="158">
        <v>1</v>
      </c>
      <c r="H49" s="159">
        <f t="shared" si="6"/>
        <v>4800000</v>
      </c>
      <c r="I49" s="136">
        <v>2570</v>
      </c>
      <c r="J49" s="136">
        <v>642</v>
      </c>
      <c r="K49" s="159">
        <f t="shared" si="7"/>
        <v>160.5</v>
      </c>
    </row>
    <row r="50" spans="1:11" ht="21" x14ac:dyDescent="0.4">
      <c r="A50" s="135" t="s">
        <v>460</v>
      </c>
      <c r="B50" s="155" t="s">
        <v>327</v>
      </c>
      <c r="C50" s="160" t="s">
        <v>328</v>
      </c>
      <c r="D50" s="161">
        <v>44717</v>
      </c>
      <c r="E50" s="157">
        <v>7680000</v>
      </c>
      <c r="F50" s="157">
        <v>5000000</v>
      </c>
      <c r="G50" s="158">
        <v>1</v>
      </c>
      <c r="H50" s="159">
        <f t="shared" si="6"/>
        <v>2680000</v>
      </c>
      <c r="I50" s="136">
        <v>1927</v>
      </c>
      <c r="J50" s="136">
        <v>482</v>
      </c>
      <c r="K50" s="159">
        <f t="shared" si="7"/>
        <v>120.5</v>
      </c>
    </row>
    <row r="51" spans="1:11" ht="21" x14ac:dyDescent="0.4">
      <c r="A51" s="135" t="s">
        <v>460</v>
      </c>
      <c r="B51" s="155" t="s">
        <v>348</v>
      </c>
      <c r="C51" s="160" t="s">
        <v>349</v>
      </c>
      <c r="D51" s="161">
        <v>44722</v>
      </c>
      <c r="E51" s="157">
        <v>29805930</v>
      </c>
      <c r="F51" s="157">
        <v>5000000</v>
      </c>
      <c r="G51" s="158">
        <v>1</v>
      </c>
      <c r="H51" s="159">
        <f t="shared" si="6"/>
        <v>24805930</v>
      </c>
      <c r="I51" s="136">
        <v>10276</v>
      </c>
      <c r="J51" s="136">
        <v>2569</v>
      </c>
      <c r="K51" s="159">
        <f t="shared" si="7"/>
        <v>642.25</v>
      </c>
    </row>
    <row r="52" spans="1:11" ht="21" x14ac:dyDescent="0.4">
      <c r="A52" s="135" t="s">
        <v>460</v>
      </c>
      <c r="B52" s="162" t="s">
        <v>380</v>
      </c>
      <c r="C52" s="155" t="s">
        <v>381</v>
      </c>
      <c r="D52" s="161">
        <v>44753</v>
      </c>
      <c r="E52" s="157">
        <v>9600000</v>
      </c>
      <c r="F52" s="157">
        <v>5000000</v>
      </c>
      <c r="G52" s="158">
        <v>1</v>
      </c>
      <c r="H52" s="159">
        <f t="shared" si="6"/>
        <v>4600000</v>
      </c>
      <c r="I52" s="136">
        <v>2463</v>
      </c>
      <c r="J52" s="136">
        <v>616</v>
      </c>
      <c r="K52" s="159">
        <f t="shared" si="7"/>
        <v>154</v>
      </c>
    </row>
    <row r="53" spans="1:11" ht="21" x14ac:dyDescent="0.4">
      <c r="A53" s="135" t="s">
        <v>460</v>
      </c>
      <c r="B53" s="160" t="s">
        <v>384</v>
      </c>
      <c r="C53" s="155" t="s">
        <v>385</v>
      </c>
      <c r="D53" s="161">
        <v>44755</v>
      </c>
      <c r="E53" s="157">
        <v>7673645</v>
      </c>
      <c r="F53" s="157">
        <v>5000000</v>
      </c>
      <c r="G53" s="158">
        <v>1</v>
      </c>
      <c r="H53" s="159">
        <f t="shared" si="6"/>
        <v>2673645</v>
      </c>
      <c r="I53" s="136">
        <v>1432</v>
      </c>
      <c r="J53" s="136">
        <v>358</v>
      </c>
      <c r="K53" s="159">
        <f t="shared" si="7"/>
        <v>89.5</v>
      </c>
    </row>
    <row r="54" spans="1:11" ht="21" x14ac:dyDescent="0.4">
      <c r="A54" s="135" t="s">
        <v>460</v>
      </c>
      <c r="B54" s="160" t="s">
        <v>390</v>
      </c>
      <c r="C54" s="155" t="s">
        <v>391</v>
      </c>
      <c r="D54" s="161">
        <v>44755</v>
      </c>
      <c r="E54" s="157">
        <v>12870000</v>
      </c>
      <c r="F54" s="157">
        <v>5000000</v>
      </c>
      <c r="G54" s="158">
        <v>1</v>
      </c>
      <c r="H54" s="159">
        <f t="shared" si="6"/>
        <v>7870000</v>
      </c>
      <c r="I54" s="136">
        <v>4214</v>
      </c>
      <c r="J54" s="136">
        <v>1053</v>
      </c>
      <c r="K54" s="159">
        <f t="shared" si="7"/>
        <v>263.25</v>
      </c>
    </row>
    <row r="55" spans="1:11" ht="21" x14ac:dyDescent="0.4">
      <c r="A55" s="135" t="s">
        <v>460</v>
      </c>
      <c r="B55" s="155" t="s">
        <v>410</v>
      </c>
      <c r="C55" s="155" t="s">
        <v>411</v>
      </c>
      <c r="D55" s="161">
        <v>44617</v>
      </c>
      <c r="E55" s="157">
        <v>25525570</v>
      </c>
      <c r="F55" s="157">
        <v>5000000</v>
      </c>
      <c r="G55" s="158">
        <v>1</v>
      </c>
      <c r="H55" s="159">
        <f t="shared" si="6"/>
        <v>20525570</v>
      </c>
      <c r="I55" s="136">
        <v>9285</v>
      </c>
      <c r="J55" s="136">
        <v>2321</v>
      </c>
      <c r="K55" s="159">
        <f t="shared" si="7"/>
        <v>580.25</v>
      </c>
    </row>
    <row r="56" spans="1:11" ht="21" x14ac:dyDescent="0.3">
      <c r="A56" s="90" t="s">
        <v>461</v>
      </c>
      <c r="B56" s="63"/>
      <c r="C56" s="74"/>
      <c r="D56" s="65"/>
      <c r="E56" s="64"/>
      <c r="F56" s="64"/>
      <c r="G56" s="59"/>
      <c r="H56" s="64"/>
      <c r="I56" s="64"/>
      <c r="J56" s="64"/>
      <c r="K56" s="65"/>
    </row>
    <row r="57" spans="1:11" ht="21" x14ac:dyDescent="0.4">
      <c r="A57" s="132" t="s">
        <v>459</v>
      </c>
      <c r="B57" s="163" t="s">
        <v>223</v>
      </c>
      <c r="C57" s="164" t="s">
        <v>224</v>
      </c>
      <c r="D57" s="165">
        <v>44620</v>
      </c>
      <c r="E57" s="166">
        <v>11000000</v>
      </c>
      <c r="F57" s="166">
        <v>5000000</v>
      </c>
      <c r="G57" s="167">
        <v>1</v>
      </c>
      <c r="H57" s="168">
        <f>SUM(E57-F57)</f>
        <v>6000000</v>
      </c>
      <c r="I57" s="133">
        <v>3213</v>
      </c>
      <c r="J57" s="133">
        <v>803</v>
      </c>
      <c r="K57" s="168">
        <f>SUM(J57*25%)</f>
        <v>200.75</v>
      </c>
    </row>
    <row r="58" spans="1:11" ht="21" x14ac:dyDescent="0.4">
      <c r="A58" s="132" t="s">
        <v>459</v>
      </c>
      <c r="B58" s="169" t="s">
        <v>368</v>
      </c>
      <c r="C58" s="169" t="s">
        <v>369</v>
      </c>
      <c r="D58" s="170">
        <v>44749</v>
      </c>
      <c r="E58" s="166">
        <v>12300000</v>
      </c>
      <c r="F58" s="166">
        <v>5000000</v>
      </c>
      <c r="G58" s="167">
        <v>1</v>
      </c>
      <c r="H58" s="168">
        <f>SUM(E58-F58)</f>
        <v>7300000</v>
      </c>
      <c r="I58" s="133">
        <v>3909</v>
      </c>
      <c r="J58" s="133">
        <v>977</v>
      </c>
      <c r="K58" s="168">
        <f>SUM(J58*25%)</f>
        <v>244.25</v>
      </c>
    </row>
    <row r="59" spans="1:11" ht="21" x14ac:dyDescent="0.4">
      <c r="A59" s="132" t="s">
        <v>459</v>
      </c>
      <c r="B59" s="169" t="s">
        <v>404</v>
      </c>
      <c r="C59" s="169" t="s">
        <v>405</v>
      </c>
      <c r="D59" s="170">
        <v>44762</v>
      </c>
      <c r="E59" s="166">
        <v>8000000</v>
      </c>
      <c r="F59" s="166">
        <v>5000000</v>
      </c>
      <c r="G59" s="167">
        <v>1</v>
      </c>
      <c r="H59" s="168">
        <f>SUM(E59-F59)</f>
        <v>3000000</v>
      </c>
      <c r="I59" s="133">
        <v>1607</v>
      </c>
      <c r="J59" s="133">
        <v>402</v>
      </c>
      <c r="K59" s="168">
        <f>SUM(J59*25%)</f>
        <v>100.5</v>
      </c>
    </row>
    <row r="60" spans="1:11" ht="21" x14ac:dyDescent="0.4">
      <c r="A60" s="132" t="s">
        <v>459</v>
      </c>
      <c r="B60" s="163" t="s">
        <v>223</v>
      </c>
      <c r="C60" s="163" t="s">
        <v>416</v>
      </c>
      <c r="D60" s="165">
        <v>44774</v>
      </c>
      <c r="E60" s="166">
        <v>12040000</v>
      </c>
      <c r="F60" s="171">
        <v>5000000</v>
      </c>
      <c r="G60" s="167">
        <v>1</v>
      </c>
      <c r="H60" s="168">
        <f>SUM(E60-F60)</f>
        <v>7040000</v>
      </c>
      <c r="I60" s="172">
        <v>4016</v>
      </c>
      <c r="J60" s="134">
        <v>1004</v>
      </c>
      <c r="K60" s="168">
        <f>SUM(J60*25%)</f>
        <v>251</v>
      </c>
    </row>
    <row r="61" spans="1:11" ht="21" x14ac:dyDescent="0.3">
      <c r="A61" s="90" t="s">
        <v>463</v>
      </c>
      <c r="B61" s="63"/>
      <c r="C61" s="74"/>
      <c r="D61" s="65"/>
      <c r="E61" s="64"/>
      <c r="F61" s="64"/>
      <c r="G61" s="59"/>
      <c r="H61" s="64"/>
      <c r="I61" s="64"/>
      <c r="J61" s="64"/>
      <c r="K61" s="65"/>
    </row>
    <row r="62" spans="1:11" ht="21" x14ac:dyDescent="0.4">
      <c r="A62" s="131" t="s">
        <v>458</v>
      </c>
      <c r="B62" s="118" t="s">
        <v>407</v>
      </c>
      <c r="C62" s="118" t="s">
        <v>406</v>
      </c>
      <c r="D62" s="137">
        <v>44762</v>
      </c>
      <c r="E62" s="126">
        <v>15000000</v>
      </c>
      <c r="F62" s="126">
        <v>5000000</v>
      </c>
      <c r="G62" s="138">
        <v>1</v>
      </c>
      <c r="H62" s="120">
        <f t="shared" ref="H62:H67" si="8">SUM(E62-F62)</f>
        <v>10000000</v>
      </c>
      <c r="I62" s="127">
        <v>5355</v>
      </c>
      <c r="J62" s="127">
        <v>1339</v>
      </c>
      <c r="K62" s="120">
        <f t="shared" ref="K62:K67" si="9">SUM(J62*25%)</f>
        <v>334.75</v>
      </c>
    </row>
    <row r="63" spans="1:11" ht="21" x14ac:dyDescent="0.4">
      <c r="A63" s="131" t="s">
        <v>456</v>
      </c>
      <c r="B63" s="118" t="s">
        <v>417</v>
      </c>
      <c r="C63" s="151" t="s">
        <v>418</v>
      </c>
      <c r="D63" s="119">
        <v>44774</v>
      </c>
      <c r="E63" s="126">
        <v>23400000</v>
      </c>
      <c r="F63" s="121">
        <v>5000000</v>
      </c>
      <c r="G63" s="138">
        <v>1</v>
      </c>
      <c r="H63" s="120">
        <f t="shared" si="8"/>
        <v>18400000</v>
      </c>
      <c r="I63" s="152">
        <v>8555</v>
      </c>
      <c r="J63" s="123">
        <v>2139</v>
      </c>
      <c r="K63" s="120">
        <f t="shared" si="9"/>
        <v>534.75</v>
      </c>
    </row>
    <row r="64" spans="1:11" ht="21" x14ac:dyDescent="0.4">
      <c r="A64" s="131" t="s">
        <v>456</v>
      </c>
      <c r="B64" s="124" t="s">
        <v>419</v>
      </c>
      <c r="C64" s="153" t="s">
        <v>274</v>
      </c>
      <c r="D64" s="119">
        <v>44776</v>
      </c>
      <c r="E64" s="126">
        <v>13224864</v>
      </c>
      <c r="F64" s="121">
        <v>5000000</v>
      </c>
      <c r="G64" s="138">
        <v>1</v>
      </c>
      <c r="H64" s="120">
        <f t="shared" si="8"/>
        <v>8224864</v>
      </c>
      <c r="I64" s="152">
        <v>5595</v>
      </c>
      <c r="J64" s="123">
        <v>1399</v>
      </c>
      <c r="K64" s="120">
        <f t="shared" si="9"/>
        <v>349.75</v>
      </c>
    </row>
    <row r="65" spans="1:11" ht="21" x14ac:dyDescent="0.4">
      <c r="A65" s="131" t="s">
        <v>456</v>
      </c>
      <c r="B65" s="118" t="s">
        <v>399</v>
      </c>
      <c r="C65" s="118" t="s">
        <v>440</v>
      </c>
      <c r="D65" s="119"/>
      <c r="E65" s="120">
        <v>16750000</v>
      </c>
      <c r="F65" s="121">
        <v>5000000</v>
      </c>
      <c r="G65" s="122">
        <v>1</v>
      </c>
      <c r="H65" s="120">
        <f t="shared" si="8"/>
        <v>11750000</v>
      </c>
      <c r="I65" s="120"/>
      <c r="J65" s="120">
        <v>2317</v>
      </c>
      <c r="K65" s="120">
        <f t="shared" si="9"/>
        <v>579.25</v>
      </c>
    </row>
    <row r="66" spans="1:11" ht="21" x14ac:dyDescent="0.4">
      <c r="A66" s="131" t="s">
        <v>456</v>
      </c>
      <c r="B66" s="118" t="s">
        <v>441</v>
      </c>
      <c r="C66" s="118" t="s">
        <v>442</v>
      </c>
      <c r="D66" s="119"/>
      <c r="E66" s="120">
        <v>21423483</v>
      </c>
      <c r="F66" s="121">
        <v>5000000</v>
      </c>
      <c r="G66" s="122">
        <v>1</v>
      </c>
      <c r="H66" s="120">
        <f t="shared" si="8"/>
        <v>16423483</v>
      </c>
      <c r="I66" s="120"/>
      <c r="J66" s="120">
        <v>1950</v>
      </c>
      <c r="K66" s="120">
        <f t="shared" si="9"/>
        <v>487.5</v>
      </c>
    </row>
    <row r="67" spans="1:11" ht="21" x14ac:dyDescent="0.4">
      <c r="A67" s="131" t="s">
        <v>456</v>
      </c>
      <c r="B67" s="118" t="s">
        <v>457</v>
      </c>
      <c r="C67" s="124" t="s">
        <v>452</v>
      </c>
      <c r="D67" s="154">
        <v>44880</v>
      </c>
      <c r="E67" s="120">
        <v>7300000</v>
      </c>
      <c r="F67" s="126">
        <v>5000000</v>
      </c>
      <c r="G67" s="138">
        <v>1</v>
      </c>
      <c r="H67" s="120">
        <f t="shared" si="8"/>
        <v>2300000</v>
      </c>
      <c r="I67" s="127"/>
      <c r="J67" s="127">
        <v>405</v>
      </c>
      <c r="K67" s="120">
        <f t="shared" si="9"/>
        <v>101.25</v>
      </c>
    </row>
    <row r="68" spans="1:11" ht="21" x14ac:dyDescent="0.3">
      <c r="A68" s="63"/>
      <c r="B68" s="63"/>
      <c r="C68" s="74"/>
      <c r="D68" s="65"/>
      <c r="E68" s="64"/>
      <c r="F68" s="64"/>
      <c r="G68" s="59"/>
      <c r="H68" s="64"/>
      <c r="I68" s="64"/>
      <c r="J68" s="130">
        <f>SUM(J33:J67)</f>
        <v>39093</v>
      </c>
      <c r="K68" s="65"/>
    </row>
    <row r="69" spans="1:11" ht="21" x14ac:dyDescent="0.4">
      <c r="A69" s="77" t="s">
        <v>317</v>
      </c>
      <c r="K69" s="2"/>
    </row>
    <row r="70" spans="1:11" ht="21" x14ac:dyDescent="0.4">
      <c r="K70" s="2"/>
    </row>
    <row r="71" spans="1:11" ht="21" x14ac:dyDescent="0.4">
      <c r="A71" s="77" t="s">
        <v>470</v>
      </c>
      <c r="K71" s="2"/>
    </row>
    <row r="72" spans="1:11" ht="21" x14ac:dyDescent="0.4">
      <c r="A72" s="196" t="s">
        <v>474</v>
      </c>
      <c r="B72" s="196" t="s">
        <v>273</v>
      </c>
      <c r="C72" s="196" t="s">
        <v>269</v>
      </c>
      <c r="D72" s="198">
        <v>44661</v>
      </c>
      <c r="E72" s="199">
        <v>22500000</v>
      </c>
      <c r="F72" s="199">
        <v>20000000</v>
      </c>
      <c r="G72" s="200">
        <v>1</v>
      </c>
      <c r="H72" s="201">
        <f>SUM(E72-F72)</f>
        <v>2500000</v>
      </c>
      <c r="I72" s="199">
        <v>750</v>
      </c>
      <c r="K72" s="2"/>
    </row>
    <row r="73" spans="1:11" ht="21" x14ac:dyDescent="0.4">
      <c r="A73" s="196" t="s">
        <v>474</v>
      </c>
      <c r="B73" s="197" t="s">
        <v>412</v>
      </c>
      <c r="C73" s="196" t="s">
        <v>331</v>
      </c>
      <c r="D73" s="198">
        <v>44771</v>
      </c>
      <c r="E73" s="199">
        <v>25000000</v>
      </c>
      <c r="F73" s="199">
        <v>20000000</v>
      </c>
      <c r="G73" s="200">
        <v>1</v>
      </c>
      <c r="H73" s="201">
        <f>SUM(E73-F73)</f>
        <v>5000000</v>
      </c>
      <c r="I73" s="199">
        <v>1500</v>
      </c>
      <c r="K73" s="2"/>
    </row>
    <row r="74" spans="1:11" ht="21" x14ac:dyDescent="0.4">
      <c r="A74" s="196" t="s">
        <v>474</v>
      </c>
      <c r="B74" s="196" t="s">
        <v>27</v>
      </c>
      <c r="C74" s="202" t="s">
        <v>28</v>
      </c>
      <c r="D74" s="198">
        <v>43839</v>
      </c>
      <c r="E74" s="199">
        <v>49000000</v>
      </c>
      <c r="F74" s="199">
        <v>20000000</v>
      </c>
      <c r="G74" s="200">
        <v>1</v>
      </c>
      <c r="H74" s="201">
        <f>SUM(E74-F74)</f>
        <v>29000000</v>
      </c>
      <c r="I74" s="199">
        <v>17150</v>
      </c>
      <c r="J74" s="199">
        <f>SUM(I74*$J$3)</f>
        <v>0</v>
      </c>
      <c r="K74" s="2"/>
    </row>
    <row r="75" spans="1:11" ht="21" x14ac:dyDescent="0.4">
      <c r="A75" s="196" t="s">
        <v>474</v>
      </c>
      <c r="B75" s="196" t="s">
        <v>31</v>
      </c>
      <c r="C75" s="196" t="s">
        <v>32</v>
      </c>
      <c r="D75" s="198">
        <v>43955</v>
      </c>
      <c r="E75" s="199">
        <v>23350000</v>
      </c>
      <c r="F75" s="199">
        <v>20000000</v>
      </c>
      <c r="G75" s="200">
        <v>1</v>
      </c>
      <c r="H75" s="201">
        <f>SUM(E75-F75)</f>
        <v>3350000</v>
      </c>
      <c r="I75" s="199">
        <v>1172.5</v>
      </c>
      <c r="J75" s="199">
        <f>SUM(I75*$J$3)</f>
        <v>0</v>
      </c>
      <c r="K75" s="2"/>
    </row>
    <row r="76" spans="1:11" ht="21" x14ac:dyDescent="0.4">
      <c r="A76" s="196" t="s">
        <v>474</v>
      </c>
      <c r="B76" s="196" t="s">
        <v>40</v>
      </c>
      <c r="C76" s="196" t="s">
        <v>39</v>
      </c>
      <c r="D76" s="198">
        <v>44069</v>
      </c>
      <c r="E76" s="199">
        <v>29750000</v>
      </c>
      <c r="F76" s="199">
        <v>20000000</v>
      </c>
      <c r="G76" s="200">
        <v>1</v>
      </c>
      <c r="H76" s="201">
        <f>SUM(E76-F76)</f>
        <v>9750000</v>
      </c>
      <c r="I76" s="199">
        <v>2437.5</v>
      </c>
      <c r="J76" s="199">
        <f>SUM(I76*$J$3)</f>
        <v>0</v>
      </c>
      <c r="K76" s="2"/>
    </row>
    <row r="77" spans="1:11" ht="21" x14ac:dyDescent="0.4">
      <c r="K77" s="2"/>
    </row>
    <row r="78" spans="1:11" ht="21" x14ac:dyDescent="0.4">
      <c r="A78" s="222" t="s">
        <v>482</v>
      </c>
      <c r="B78" s="222" t="s">
        <v>214</v>
      </c>
      <c r="C78" s="222" t="s">
        <v>94</v>
      </c>
      <c r="D78" s="223">
        <v>44616</v>
      </c>
      <c r="E78" s="224">
        <v>51250000</v>
      </c>
      <c r="F78" s="224">
        <v>20000000</v>
      </c>
      <c r="G78" s="225">
        <v>1</v>
      </c>
      <c r="H78" s="226">
        <f>SUM(E78-F78)</f>
        <v>31250000</v>
      </c>
      <c r="I78" s="224">
        <v>9735</v>
      </c>
      <c r="K78" s="2"/>
    </row>
    <row r="79" spans="1:11" ht="21" x14ac:dyDescent="0.4">
      <c r="A79" s="2"/>
      <c r="B79" s="2"/>
      <c r="C79" s="2"/>
      <c r="D79" s="2"/>
      <c r="E79" s="9"/>
      <c r="F79" s="9"/>
      <c r="G79" s="28"/>
      <c r="H79" s="9"/>
      <c r="I79" s="9"/>
      <c r="J79" s="9"/>
      <c r="K79" s="2"/>
    </row>
    <row r="80" spans="1:11" ht="21" x14ac:dyDescent="0.4">
      <c r="A80" s="44" t="s">
        <v>498</v>
      </c>
      <c r="B80" s="2"/>
      <c r="C80" s="2"/>
      <c r="D80" s="2"/>
      <c r="E80" s="9"/>
      <c r="F80" s="9"/>
      <c r="G80" s="28"/>
      <c r="H80" s="9"/>
      <c r="I80" s="9"/>
      <c r="J80" s="9"/>
      <c r="K80" s="2"/>
    </row>
    <row r="81" spans="1:11" ht="21" x14ac:dyDescent="0.4">
      <c r="A81" s="191" t="s">
        <v>470</v>
      </c>
      <c r="B81" s="2"/>
      <c r="C81" s="2"/>
      <c r="D81" s="22"/>
      <c r="E81" s="9"/>
      <c r="F81" s="27"/>
      <c r="G81" s="26"/>
      <c r="H81" s="9"/>
      <c r="I81" s="27"/>
      <c r="J81" s="27"/>
      <c r="K81" s="2"/>
    </row>
    <row r="82" spans="1:11" ht="21" x14ac:dyDescent="0.4">
      <c r="A82" s="190" t="s">
        <v>455</v>
      </c>
      <c r="B82" s="174" t="s">
        <v>300</v>
      </c>
      <c r="C82" s="174" t="s">
        <v>301</v>
      </c>
      <c r="D82" s="192">
        <v>44691</v>
      </c>
      <c r="E82" s="176">
        <v>39250000</v>
      </c>
      <c r="F82" s="183">
        <v>20000000</v>
      </c>
      <c r="G82" s="193">
        <v>1</v>
      </c>
      <c r="H82" s="194">
        <f>SUM(E82-F82)</f>
        <v>19250000</v>
      </c>
      <c r="I82" s="183">
        <v>5775</v>
      </c>
      <c r="J82" s="183" t="e">
        <f>SUM(I82*#REF!)</f>
        <v>#REF!</v>
      </c>
      <c r="K82" s="2"/>
    </row>
    <row r="83" spans="1:11" ht="21" x14ac:dyDescent="0.4">
      <c r="A83" s="173" t="s">
        <v>471</v>
      </c>
      <c r="B83" s="173" t="s">
        <v>436</v>
      </c>
      <c r="C83" s="173" t="s">
        <v>437</v>
      </c>
      <c r="D83" s="192">
        <v>44840</v>
      </c>
      <c r="E83" s="176">
        <v>24000000</v>
      </c>
      <c r="F83" s="183">
        <v>20000000</v>
      </c>
      <c r="G83" s="193">
        <v>1</v>
      </c>
      <c r="H83" s="176">
        <f>SUM(E83-F83)</f>
        <v>4000000</v>
      </c>
      <c r="I83" s="183">
        <v>1400</v>
      </c>
      <c r="J83" s="183" t="e">
        <f>SUM(I83*#REF!)</f>
        <v>#REF!</v>
      </c>
      <c r="K83" s="2"/>
    </row>
    <row r="84" spans="1:11" ht="21" x14ac:dyDescent="0.4">
      <c r="A84" s="173" t="s">
        <v>472</v>
      </c>
      <c r="B84" s="174" t="s">
        <v>434</v>
      </c>
      <c r="C84" s="174" t="s">
        <v>435</v>
      </c>
      <c r="D84" s="192">
        <v>44777</v>
      </c>
      <c r="E84" s="176">
        <v>23775000</v>
      </c>
      <c r="F84" s="183">
        <v>20000000</v>
      </c>
      <c r="G84" s="193">
        <v>1</v>
      </c>
      <c r="H84" s="176">
        <f>SUM(E84-F84)</f>
        <v>3775000</v>
      </c>
      <c r="I84" s="183">
        <v>1133</v>
      </c>
      <c r="J84" s="183" t="e">
        <f>SUM(I84*#REF!)</f>
        <v>#REF!</v>
      </c>
      <c r="K84" s="2"/>
    </row>
    <row r="85" spans="1:11" ht="21" x14ac:dyDescent="0.4">
      <c r="A85" s="173" t="s">
        <v>473</v>
      </c>
      <c r="B85" s="174" t="s">
        <v>361</v>
      </c>
      <c r="C85" s="174" t="s">
        <v>362</v>
      </c>
      <c r="D85" s="192">
        <v>44741</v>
      </c>
      <c r="E85" s="195">
        <v>41165274</v>
      </c>
      <c r="F85" s="183">
        <v>20000000</v>
      </c>
      <c r="G85" s="193">
        <v>1</v>
      </c>
      <c r="H85" s="194">
        <f>SUM(E85-F85)</f>
        <v>21165274</v>
      </c>
      <c r="I85" s="183">
        <v>7407.85</v>
      </c>
      <c r="J85" s="183" t="e">
        <f>SUM(I85*#REF!)</f>
        <v>#REF!</v>
      </c>
      <c r="K85" s="2"/>
    </row>
    <row r="86" spans="1:11" ht="21" x14ac:dyDescent="0.4">
      <c r="A86" s="21" t="s">
        <v>466</v>
      </c>
      <c r="B86" s="21">
        <v>810</v>
      </c>
      <c r="C86" s="21"/>
      <c r="D86" s="21"/>
      <c r="E86" s="27"/>
      <c r="F86" s="21"/>
      <c r="G86" s="26"/>
      <c r="H86" s="27"/>
      <c r="I86" s="27"/>
      <c r="J86" s="27"/>
      <c r="K86" s="2"/>
    </row>
    <row r="87" spans="1:11" ht="21" x14ac:dyDescent="0.4">
      <c r="A87" s="124" t="s">
        <v>481</v>
      </c>
      <c r="B87" s="118" t="s">
        <v>359</v>
      </c>
      <c r="C87" s="118" t="s">
        <v>360</v>
      </c>
      <c r="D87" s="125">
        <v>44740</v>
      </c>
      <c r="E87" s="126">
        <v>22000000</v>
      </c>
      <c r="F87" s="127">
        <v>20000000</v>
      </c>
      <c r="G87" s="128">
        <v>1</v>
      </c>
      <c r="H87" s="129">
        <f>SUM(E87-F87)</f>
        <v>2000000</v>
      </c>
      <c r="I87" s="127">
        <v>700</v>
      </c>
      <c r="J87" s="127" t="e">
        <f>SUM(I87*#REF!)</f>
        <v>#REF!</v>
      </c>
      <c r="K87" s="2"/>
    </row>
    <row r="88" spans="1:11" ht="21" x14ac:dyDescent="0.4">
      <c r="A88" s="78" t="s">
        <v>470</v>
      </c>
      <c r="B88" s="21"/>
      <c r="C88" s="21"/>
      <c r="D88" s="21"/>
      <c r="E88" s="27"/>
      <c r="F88" s="21"/>
      <c r="G88" s="26"/>
      <c r="H88" s="27"/>
      <c r="I88" s="27"/>
      <c r="J88" s="27"/>
      <c r="K88" s="2"/>
    </row>
    <row r="89" spans="1:11" ht="21" x14ac:dyDescent="0.4">
      <c r="A89" s="215" t="s">
        <v>485</v>
      </c>
      <c r="B89" s="215" t="s">
        <v>438</v>
      </c>
      <c r="C89" s="215" t="s">
        <v>439</v>
      </c>
      <c r="D89" s="231">
        <v>44838</v>
      </c>
      <c r="E89" s="217">
        <v>98000000</v>
      </c>
      <c r="F89" s="219">
        <v>20000000</v>
      </c>
      <c r="G89" s="232">
        <v>1</v>
      </c>
      <c r="H89" s="217">
        <f>SUM(E89-F89)</f>
        <v>78000000</v>
      </c>
      <c r="I89" s="219">
        <v>23400</v>
      </c>
      <c r="J89" s="219" t="e">
        <f>SUM(I89*#REF!)</f>
        <v>#REF!</v>
      </c>
      <c r="K89" s="2"/>
    </row>
    <row r="90" spans="1:11" ht="21" x14ac:dyDescent="0.4">
      <c r="A90" s="2"/>
      <c r="B90" s="2"/>
      <c r="C90" s="2"/>
      <c r="D90" s="2"/>
      <c r="E90" s="9"/>
      <c r="F90" s="9"/>
      <c r="G90" s="28"/>
      <c r="H90" s="9"/>
      <c r="I90" s="9"/>
      <c r="J90" s="9"/>
      <c r="K90" s="2"/>
    </row>
    <row r="91" spans="1:11" ht="21" x14ac:dyDescent="0.4">
      <c r="A91" s="44" t="s">
        <v>499</v>
      </c>
      <c r="B91" s="2"/>
      <c r="C91" s="2"/>
      <c r="D91" s="2"/>
      <c r="E91" s="9"/>
      <c r="F91" s="9"/>
      <c r="G91" s="28"/>
      <c r="H91" s="9"/>
      <c r="I91" s="9"/>
      <c r="J91" s="9"/>
      <c r="K91" s="2"/>
    </row>
    <row r="92" spans="1:11" ht="21" x14ac:dyDescent="0.4">
      <c r="A92" s="20" t="s">
        <v>466</v>
      </c>
      <c r="B92" s="20"/>
      <c r="C92" s="20"/>
      <c r="D92" s="20"/>
      <c r="E92" s="20"/>
      <c r="F92" s="20"/>
      <c r="G92" s="20"/>
      <c r="H92" s="20"/>
      <c r="I92" s="20"/>
      <c r="J92" s="20"/>
      <c r="K92" s="2"/>
    </row>
    <row r="93" spans="1:11" ht="21" x14ac:dyDescent="0.4">
      <c r="A93" s="222" t="s">
        <v>487</v>
      </c>
      <c r="B93" s="222" t="s">
        <v>486</v>
      </c>
      <c r="C93" s="222" t="s">
        <v>488</v>
      </c>
      <c r="D93" s="223">
        <v>44782</v>
      </c>
      <c r="E93" s="222">
        <v>58470000</v>
      </c>
      <c r="F93" s="224">
        <v>20000000</v>
      </c>
      <c r="G93" s="225">
        <v>1</v>
      </c>
      <c r="H93" s="224">
        <f>SUM(E93-F93)</f>
        <v>38470000</v>
      </c>
      <c r="I93" s="224">
        <v>2096.5</v>
      </c>
      <c r="J93" s="224">
        <f>SUM(I93*$J$2)</f>
        <v>0</v>
      </c>
      <c r="K93" s="2"/>
    </row>
    <row r="94" spans="1:11" ht="21" x14ac:dyDescent="0.4">
      <c r="A94" s="2"/>
      <c r="B94" s="2"/>
      <c r="C94" s="2"/>
      <c r="D94" s="2"/>
      <c r="E94" s="9"/>
      <c r="F94" s="9"/>
      <c r="G94" s="28"/>
      <c r="H94" s="9"/>
      <c r="I94" s="9"/>
      <c r="J94" s="9"/>
      <c r="K94" s="2"/>
    </row>
    <row r="95" spans="1:11" ht="21" x14ac:dyDescent="0.4">
      <c r="A95" s="44" t="s">
        <v>20</v>
      </c>
      <c r="B95" s="2"/>
      <c r="C95" s="2"/>
      <c r="D95" s="2"/>
      <c r="E95" s="9"/>
      <c r="F95" s="9"/>
      <c r="G95" s="28"/>
      <c r="H95" s="9"/>
      <c r="I95" s="9"/>
      <c r="J95" s="9"/>
      <c r="K95" s="2"/>
    </row>
    <row r="96" spans="1:11" ht="21" x14ac:dyDescent="0.4">
      <c r="A96" s="2"/>
      <c r="B96" s="2"/>
      <c r="C96" s="2"/>
      <c r="D96" s="2"/>
      <c r="E96" s="9"/>
      <c r="F96" s="9"/>
      <c r="G96" s="28"/>
      <c r="H96" s="9"/>
      <c r="I96" s="9"/>
      <c r="J96" s="9"/>
      <c r="K96" s="2"/>
    </row>
    <row r="97" spans="1:11" ht="21" x14ac:dyDescent="0.4">
      <c r="A97" s="173" t="s">
        <v>469</v>
      </c>
      <c r="B97" s="174" t="s">
        <v>234</v>
      </c>
      <c r="C97" s="174" t="s">
        <v>235</v>
      </c>
      <c r="D97" s="175">
        <v>44628</v>
      </c>
      <c r="E97" s="188">
        <v>43900000</v>
      </c>
      <c r="F97" s="188">
        <v>20000000</v>
      </c>
      <c r="G97" s="189">
        <v>1</v>
      </c>
      <c r="H97" s="176">
        <f>SUM(E97-F97)</f>
        <v>23900000</v>
      </c>
      <c r="I97" s="176">
        <v>4780</v>
      </c>
      <c r="J97" s="176">
        <f>I97*$J$2</f>
        <v>0</v>
      </c>
      <c r="K97" s="173" t="s">
        <v>19</v>
      </c>
    </row>
    <row r="98" spans="1:11" ht="21" x14ac:dyDescent="0.4">
      <c r="A98" s="173" t="s">
        <v>469</v>
      </c>
      <c r="B98" s="174" t="s">
        <v>287</v>
      </c>
      <c r="C98" s="174" t="s">
        <v>288</v>
      </c>
      <c r="D98" s="175">
        <v>44676</v>
      </c>
      <c r="E98" s="188">
        <v>20604000</v>
      </c>
      <c r="F98" s="188">
        <v>20000000</v>
      </c>
      <c r="G98" s="189">
        <v>1</v>
      </c>
      <c r="H98" s="176">
        <f>SUM(E98-F98)</f>
        <v>604000</v>
      </c>
      <c r="I98" s="176">
        <v>302</v>
      </c>
      <c r="J98" s="176">
        <f>I98*$J$2</f>
        <v>0</v>
      </c>
      <c r="K98" s="173" t="s">
        <v>19</v>
      </c>
    </row>
    <row r="99" spans="1:11" ht="21" x14ac:dyDescent="0.4">
      <c r="A99" s="173"/>
      <c r="B99" s="174"/>
      <c r="C99" s="174"/>
      <c r="D99" s="175"/>
      <c r="E99" s="188"/>
      <c r="F99" s="188"/>
      <c r="G99" s="189"/>
      <c r="H99" s="176"/>
      <c r="I99" s="176"/>
      <c r="J99" s="176"/>
      <c r="K99" s="173"/>
    </row>
    <row r="100" spans="1:11" ht="21" x14ac:dyDescent="0.4">
      <c r="A100" s="44" t="s">
        <v>25</v>
      </c>
      <c r="B100" s="2"/>
      <c r="C100" s="2"/>
      <c r="D100" s="2"/>
      <c r="E100" s="9"/>
      <c r="F100" s="9"/>
      <c r="G100" s="28"/>
      <c r="H100" s="9"/>
      <c r="I100" s="9"/>
      <c r="J100" s="9"/>
      <c r="K100" s="2"/>
    </row>
    <row r="101" spans="1:11" ht="21" x14ac:dyDescent="0.4">
      <c r="A101" s="2" t="s">
        <v>479</v>
      </c>
      <c r="B101" s="2"/>
      <c r="C101" s="2"/>
      <c r="D101" s="2"/>
      <c r="E101" s="9"/>
      <c r="F101" s="9"/>
      <c r="G101" s="24"/>
      <c r="H101" s="9"/>
      <c r="I101" s="9"/>
      <c r="J101" s="9"/>
      <c r="K101" s="2"/>
    </row>
    <row r="102" spans="1:11" ht="21" x14ac:dyDescent="0.4">
      <c r="A102" s="208" t="s">
        <v>476</v>
      </c>
      <c r="B102" s="212" t="s">
        <v>245</v>
      </c>
      <c r="C102" s="203" t="s">
        <v>246</v>
      </c>
      <c r="D102" s="205">
        <v>44632</v>
      </c>
      <c r="E102" s="206">
        <v>26400000</v>
      </c>
      <c r="F102" s="206">
        <v>15000000</v>
      </c>
      <c r="G102" s="209">
        <v>1</v>
      </c>
      <c r="H102" s="210">
        <f>SUM(E102-F102)</f>
        <v>11400000</v>
      </c>
      <c r="I102" s="211">
        <v>2280</v>
      </c>
      <c r="J102" s="210">
        <f t="shared" ref="J102:J107" si="10">I102*$J$2</f>
        <v>0</v>
      </c>
    </row>
    <row r="103" spans="1:11" ht="21" x14ac:dyDescent="0.4">
      <c r="A103" s="208" t="s">
        <v>476</v>
      </c>
      <c r="B103" s="203" t="s">
        <v>354</v>
      </c>
      <c r="C103" s="203" t="s">
        <v>355</v>
      </c>
      <c r="D103" s="205">
        <v>44739</v>
      </c>
      <c r="E103" s="206">
        <v>16890000</v>
      </c>
      <c r="F103" s="206">
        <v>15000000</v>
      </c>
      <c r="G103" s="209">
        <v>1</v>
      </c>
      <c r="H103" s="210">
        <f>SUM(E103-F103)</f>
        <v>1890000</v>
      </c>
      <c r="I103" s="211">
        <v>378</v>
      </c>
      <c r="J103" s="210">
        <f t="shared" si="10"/>
        <v>0</v>
      </c>
    </row>
    <row r="104" spans="1:11" ht="21" x14ac:dyDescent="0.4">
      <c r="A104" s="208" t="s">
        <v>476</v>
      </c>
      <c r="B104" s="204" t="s">
        <v>388</v>
      </c>
      <c r="C104" s="203" t="s">
        <v>26</v>
      </c>
      <c r="D104" s="205">
        <v>44753</v>
      </c>
      <c r="E104" s="206">
        <v>24570000</v>
      </c>
      <c r="F104" s="206">
        <v>15000000</v>
      </c>
      <c r="G104" s="209">
        <v>1</v>
      </c>
      <c r="H104" s="210">
        <f>SUM(E104-F104)</f>
        <v>9570000</v>
      </c>
      <c r="I104" s="211">
        <v>1914</v>
      </c>
      <c r="J104" s="210">
        <f t="shared" si="10"/>
        <v>0</v>
      </c>
    </row>
    <row r="105" spans="1:11" ht="21" x14ac:dyDescent="0.4">
      <c r="A105" s="208" t="s">
        <v>476</v>
      </c>
      <c r="B105" s="204" t="s">
        <v>392</v>
      </c>
      <c r="C105" s="203" t="s">
        <v>393</v>
      </c>
      <c r="D105" s="205">
        <v>44754</v>
      </c>
      <c r="E105" s="206">
        <v>20625000</v>
      </c>
      <c r="F105" s="206">
        <v>15000000</v>
      </c>
      <c r="G105" s="209">
        <v>1</v>
      </c>
      <c r="H105" s="210">
        <f>SUM(E105-F105)</f>
        <v>5625000</v>
      </c>
      <c r="I105" s="211">
        <v>1125</v>
      </c>
      <c r="J105" s="210">
        <f t="shared" si="10"/>
        <v>0</v>
      </c>
    </row>
    <row r="106" spans="1:11" ht="21" x14ac:dyDescent="0.4">
      <c r="A106" s="208" t="s">
        <v>476</v>
      </c>
      <c r="B106" s="204" t="s">
        <v>433</v>
      </c>
      <c r="C106" s="204" t="s">
        <v>218</v>
      </c>
      <c r="D106" s="205">
        <v>44785</v>
      </c>
      <c r="E106" s="206">
        <v>23243996</v>
      </c>
      <c r="F106" s="206">
        <v>15000000</v>
      </c>
      <c r="G106" s="209">
        <v>1</v>
      </c>
      <c r="H106" s="210">
        <f>SUM(E106-F106)</f>
        <v>8243996</v>
      </c>
      <c r="I106" s="211">
        <v>1648.8</v>
      </c>
      <c r="J106" s="210">
        <f t="shared" si="10"/>
        <v>0</v>
      </c>
    </row>
    <row r="107" spans="1:11" ht="21" x14ac:dyDescent="0.4">
      <c r="A107" s="203" t="s">
        <v>476</v>
      </c>
      <c r="B107" s="203" t="s">
        <v>477</v>
      </c>
      <c r="C107" s="203" t="s">
        <v>478</v>
      </c>
      <c r="D107" s="205">
        <v>44792</v>
      </c>
      <c r="E107" s="206">
        <v>26000000</v>
      </c>
      <c r="F107" s="206">
        <v>15000000</v>
      </c>
      <c r="G107" s="209">
        <v>1</v>
      </c>
      <c r="H107" s="206">
        <f>E107-F107</f>
        <v>11000000</v>
      </c>
      <c r="I107" s="206">
        <v>2200</v>
      </c>
      <c r="J107" s="206">
        <f t="shared" si="10"/>
        <v>0</v>
      </c>
    </row>
    <row r="108" spans="1:11" ht="21" x14ac:dyDescent="0.4">
      <c r="A108" s="2"/>
      <c r="B108" s="2"/>
      <c r="C108" s="2"/>
      <c r="D108" s="2"/>
      <c r="E108" s="9"/>
      <c r="F108" s="9"/>
      <c r="G108" s="24"/>
      <c r="H108" s="9"/>
      <c r="I108" s="9"/>
      <c r="J108" s="9"/>
    </row>
    <row r="109" spans="1:11" ht="21" x14ac:dyDescent="0.4">
      <c r="A109" s="2"/>
      <c r="B109" s="2"/>
      <c r="C109" s="2"/>
      <c r="D109" s="2"/>
      <c r="E109" s="9"/>
      <c r="F109" s="9"/>
      <c r="G109" s="24"/>
      <c r="H109" s="9"/>
      <c r="I109" s="9"/>
      <c r="J109" s="9"/>
    </row>
    <row r="110" spans="1:11" ht="21" x14ac:dyDescent="0.4">
      <c r="A110" s="213" t="s">
        <v>480</v>
      </c>
      <c r="B110" s="214" t="s">
        <v>365</v>
      </c>
      <c r="C110" s="221" t="s">
        <v>366</v>
      </c>
      <c r="D110" s="216">
        <v>44728</v>
      </c>
      <c r="E110" s="217">
        <v>16000000</v>
      </c>
      <c r="F110" s="217">
        <v>15000000</v>
      </c>
      <c r="G110" s="218">
        <v>1</v>
      </c>
      <c r="H110" s="219">
        <f>SUM(E110-F110)</f>
        <v>1000000</v>
      </c>
      <c r="I110" s="220">
        <v>200</v>
      </c>
      <c r="J110" s="219">
        <f>I110*$J$2</f>
        <v>0</v>
      </c>
    </row>
    <row r="111" spans="1:11" ht="21" x14ac:dyDescent="0.4">
      <c r="A111" s="213" t="s">
        <v>480</v>
      </c>
      <c r="B111" s="214" t="s">
        <v>378</v>
      </c>
      <c r="C111" s="221" t="s">
        <v>379</v>
      </c>
      <c r="D111" s="216">
        <v>44749</v>
      </c>
      <c r="E111" s="217">
        <v>22840000</v>
      </c>
      <c r="F111" s="217">
        <v>15000000</v>
      </c>
      <c r="G111" s="218">
        <v>1</v>
      </c>
      <c r="H111" s="219">
        <f>SUM(E111-F111)</f>
        <v>7840000</v>
      </c>
      <c r="I111" s="220">
        <v>1568</v>
      </c>
      <c r="J111" s="219">
        <f>I111*$J$2</f>
        <v>0</v>
      </c>
    </row>
    <row r="112" spans="1:11" ht="21" x14ac:dyDescent="0.4">
      <c r="A112" s="213" t="s">
        <v>480</v>
      </c>
      <c r="B112" s="221" t="s">
        <v>400</v>
      </c>
      <c r="C112" s="215" t="s">
        <v>401</v>
      </c>
      <c r="D112" s="216">
        <v>44761</v>
      </c>
      <c r="E112" s="217">
        <v>16275000</v>
      </c>
      <c r="F112" s="217">
        <v>15000000</v>
      </c>
      <c r="G112" s="218">
        <v>1</v>
      </c>
      <c r="H112" s="219">
        <f>SUM(E112-F112)</f>
        <v>1275000</v>
      </c>
      <c r="I112" s="220">
        <v>255</v>
      </c>
      <c r="J112" s="219">
        <f>I112*$J$2</f>
        <v>0</v>
      </c>
    </row>
    <row r="113" spans="1:10" ht="21" x14ac:dyDescent="0.4">
      <c r="A113" s="213" t="s">
        <v>480</v>
      </c>
      <c r="B113" s="214" t="s">
        <v>402</v>
      </c>
      <c r="C113" s="215" t="s">
        <v>403</v>
      </c>
      <c r="D113" s="216">
        <v>44760</v>
      </c>
      <c r="E113" s="217">
        <v>25000000</v>
      </c>
      <c r="F113" s="217">
        <v>15000000</v>
      </c>
      <c r="G113" s="218">
        <v>1</v>
      </c>
      <c r="H113" s="219">
        <f>SUM(E113-F113)</f>
        <v>10000000</v>
      </c>
      <c r="I113" s="220">
        <v>2000</v>
      </c>
      <c r="J113" s="219">
        <f>I113*$J$2</f>
        <v>0</v>
      </c>
    </row>
    <row r="115" spans="1:10" ht="15.6" x14ac:dyDescent="0.3">
      <c r="B115" s="66"/>
      <c r="C115" s="66"/>
      <c r="D115" s="83"/>
      <c r="E115" s="84"/>
      <c r="F115" s="84"/>
      <c r="G115" s="82"/>
      <c r="H115" s="84"/>
      <c r="I115" s="84"/>
      <c r="J115" s="85"/>
    </row>
    <row r="116" spans="1:10" ht="21" x14ac:dyDescent="0.4">
      <c r="A116" s="44" t="s">
        <v>29</v>
      </c>
      <c r="B116" s="17"/>
      <c r="C116" s="17"/>
      <c r="D116" s="3"/>
      <c r="E116" s="12"/>
      <c r="F116" s="12"/>
      <c r="G116" s="5"/>
      <c r="H116" s="12"/>
      <c r="I116" s="12"/>
      <c r="J116" s="104"/>
    </row>
    <row r="117" spans="1:10" ht="21" x14ac:dyDescent="0.4">
      <c r="A117" s="173" t="s">
        <v>489</v>
      </c>
      <c r="B117" s="174" t="s">
        <v>289</v>
      </c>
      <c r="C117" s="174" t="s">
        <v>290</v>
      </c>
      <c r="D117" s="175">
        <v>44677</v>
      </c>
      <c r="E117" s="239">
        <v>23000000</v>
      </c>
      <c r="F117" s="239">
        <v>20000000</v>
      </c>
      <c r="G117" s="240">
        <v>1</v>
      </c>
      <c r="H117" s="239">
        <f>SUM(E117-F117)</f>
        <v>3000000</v>
      </c>
      <c r="I117" s="239">
        <v>900</v>
      </c>
      <c r="J117" s="241">
        <f>SUM(I117*$J$3)</f>
        <v>0</v>
      </c>
    </row>
    <row r="118" spans="1:10" ht="21" x14ac:dyDescent="0.4">
      <c r="A118" s="2"/>
      <c r="B118" s="17"/>
      <c r="C118" s="17"/>
      <c r="D118" s="3"/>
      <c r="E118" s="12"/>
      <c r="F118" s="12"/>
      <c r="G118" s="5"/>
      <c r="H118" s="12"/>
      <c r="I118" s="12"/>
      <c r="J118" s="104"/>
    </row>
    <row r="119" spans="1:10" ht="21" x14ac:dyDescent="0.4">
      <c r="A119" s="44" t="s">
        <v>496</v>
      </c>
      <c r="B119" s="2"/>
      <c r="C119" s="2"/>
      <c r="D119" s="2"/>
      <c r="E119" s="9"/>
      <c r="F119" s="9"/>
      <c r="G119" s="28"/>
      <c r="H119" s="9"/>
      <c r="I119" s="9"/>
      <c r="J119" s="9"/>
    </row>
    <row r="120" spans="1:10" ht="21" x14ac:dyDescent="0.3">
      <c r="A120" s="90" t="s">
        <v>497</v>
      </c>
    </row>
    <row r="121" spans="1:10" ht="21" x14ac:dyDescent="0.4">
      <c r="A121" s="44" t="s">
        <v>317</v>
      </c>
    </row>
    <row r="122" spans="1:10" ht="21" x14ac:dyDescent="0.4">
      <c r="A122" s="44" t="s">
        <v>498</v>
      </c>
    </row>
    <row r="123" spans="1:10" ht="21" x14ac:dyDescent="0.4">
      <c r="A123" s="44" t="s">
        <v>499</v>
      </c>
      <c r="B123" t="s">
        <v>502</v>
      </c>
    </row>
    <row r="124" spans="1:10" ht="21" x14ac:dyDescent="0.4">
      <c r="A124" s="44" t="s">
        <v>20</v>
      </c>
    </row>
    <row r="125" spans="1:10" ht="21" x14ac:dyDescent="0.4">
      <c r="A125" s="44" t="s">
        <v>29</v>
      </c>
      <c r="B125" t="s">
        <v>501</v>
      </c>
    </row>
    <row r="126" spans="1:10" ht="21" x14ac:dyDescent="0.4">
      <c r="A126" s="44" t="s">
        <v>500</v>
      </c>
    </row>
    <row r="127" spans="1:10" ht="21" x14ac:dyDescent="0.4">
      <c r="A127" s="44" t="s">
        <v>25</v>
      </c>
    </row>
    <row r="128" spans="1:10" ht="21" x14ac:dyDescent="0.4">
      <c r="A128" s="44" t="s">
        <v>14</v>
      </c>
      <c r="B128" t="s">
        <v>503</v>
      </c>
    </row>
    <row r="129" spans="1:2" ht="21" x14ac:dyDescent="0.4">
      <c r="A129" s="44" t="s">
        <v>4</v>
      </c>
      <c r="B129" t="s">
        <v>503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0"/>
  <sheetViews>
    <sheetView workbookViewId="0">
      <selection activeCell="C18" sqref="C18"/>
    </sheetView>
  </sheetViews>
  <sheetFormatPr defaultRowHeight="14.4" x14ac:dyDescent="0.3"/>
  <cols>
    <col min="1" max="1" width="22" bestFit="1" customWidth="1"/>
    <col min="2" max="2" width="22.44140625" bestFit="1" customWidth="1"/>
    <col min="3" max="3" width="79.44140625" bestFit="1" customWidth="1"/>
    <col min="4" max="4" width="16.44140625" bestFit="1" customWidth="1"/>
    <col min="5" max="6" width="22.5546875" bestFit="1" customWidth="1"/>
    <col min="8" max="8" width="22.5546875" bestFit="1" customWidth="1"/>
    <col min="9" max="9" width="17" bestFit="1" customWidth="1"/>
    <col min="10" max="10" width="17.109375" bestFit="1" customWidth="1"/>
  </cols>
  <sheetData>
    <row r="2" spans="1:11" ht="21" x14ac:dyDescent="0.4">
      <c r="A2" s="2"/>
      <c r="B2" s="2"/>
      <c r="C2" s="2"/>
      <c r="D2" s="2"/>
      <c r="E2" s="9"/>
      <c r="F2" s="9"/>
      <c r="G2" s="28"/>
      <c r="H2" s="9"/>
      <c r="I2" s="9"/>
      <c r="J2" s="9"/>
      <c r="K2" s="2"/>
    </row>
    <row r="3" spans="1:11" ht="21" x14ac:dyDescent="0.4">
      <c r="A3" s="2"/>
      <c r="B3" s="2"/>
      <c r="C3" s="2"/>
      <c r="D3" s="2"/>
      <c r="E3" s="9"/>
      <c r="F3" s="9"/>
      <c r="G3" s="28"/>
      <c r="H3" s="9"/>
      <c r="I3" s="9"/>
      <c r="J3" s="9"/>
      <c r="K3" s="2"/>
    </row>
    <row r="4" spans="1:11" ht="21" x14ac:dyDescent="0.4">
      <c r="A4" s="44" t="s">
        <v>496</v>
      </c>
      <c r="B4" s="2"/>
      <c r="C4" s="2"/>
      <c r="D4" s="2"/>
      <c r="E4" s="9"/>
      <c r="F4" s="9"/>
      <c r="G4" s="28"/>
      <c r="H4" s="9"/>
      <c r="I4" s="9"/>
      <c r="J4" s="9"/>
      <c r="K4" s="2"/>
    </row>
    <row r="5" spans="1:11" ht="21" x14ac:dyDescent="0.4">
      <c r="A5" s="2"/>
      <c r="B5" s="2"/>
      <c r="C5" s="2"/>
      <c r="D5" s="2"/>
      <c r="E5" s="9"/>
      <c r="F5" s="9"/>
      <c r="G5" s="28"/>
      <c r="H5" s="9"/>
      <c r="I5" s="9"/>
      <c r="J5" s="9"/>
      <c r="K5" s="2"/>
    </row>
    <row r="6" spans="1:11" ht="21" x14ac:dyDescent="0.4">
      <c r="A6" s="44" t="s">
        <v>466</v>
      </c>
      <c r="B6" s="2"/>
      <c r="C6" s="2"/>
      <c r="D6" s="2"/>
      <c r="E6" s="9"/>
      <c r="F6" s="9"/>
      <c r="G6" s="28"/>
      <c r="H6" s="9"/>
      <c r="I6" s="9"/>
      <c r="J6" s="9"/>
      <c r="K6" s="2"/>
    </row>
    <row r="7" spans="1:11" ht="21" x14ac:dyDescent="0.4">
      <c r="A7" s="203" t="s">
        <v>475</v>
      </c>
      <c r="B7" s="203" t="s">
        <v>181</v>
      </c>
      <c r="C7" s="203" t="s">
        <v>182</v>
      </c>
      <c r="D7" s="205">
        <v>44587</v>
      </c>
      <c r="E7" s="206">
        <v>25000000</v>
      </c>
      <c r="F7" s="206">
        <v>20000000</v>
      </c>
      <c r="G7" s="207">
        <v>1</v>
      </c>
      <c r="H7" s="206">
        <f t="shared" ref="H7:H15" si="0">SUM(E7-F7)</f>
        <v>5000000</v>
      </c>
      <c r="I7" s="206">
        <v>1000</v>
      </c>
      <c r="J7" s="206" t="e">
        <f t="shared" ref="J7:J15" si="1">I7*$K$14</f>
        <v>#VALUE!</v>
      </c>
      <c r="K7" s="2"/>
    </row>
    <row r="8" spans="1:11" ht="21" x14ac:dyDescent="0.4">
      <c r="A8" s="203" t="s">
        <v>475</v>
      </c>
      <c r="B8" s="203" t="s">
        <v>227</v>
      </c>
      <c r="C8" s="203" t="s">
        <v>228</v>
      </c>
      <c r="D8" s="205">
        <v>44623</v>
      </c>
      <c r="E8" s="206">
        <v>32400000</v>
      </c>
      <c r="F8" s="206">
        <v>20000000</v>
      </c>
      <c r="G8" s="207">
        <v>1</v>
      </c>
      <c r="H8" s="206">
        <f t="shared" si="0"/>
        <v>12400000</v>
      </c>
      <c r="I8" s="206">
        <v>3100</v>
      </c>
      <c r="J8" s="206" t="e">
        <f t="shared" si="1"/>
        <v>#VALUE!</v>
      </c>
      <c r="K8" s="2"/>
    </row>
    <row r="9" spans="1:11" ht="21" x14ac:dyDescent="0.4">
      <c r="A9" s="203" t="s">
        <v>475</v>
      </c>
      <c r="B9" s="203" t="s">
        <v>229</v>
      </c>
      <c r="C9" s="208" t="s">
        <v>230</v>
      </c>
      <c r="D9" s="205">
        <v>44588</v>
      </c>
      <c r="E9" s="206">
        <v>43930000</v>
      </c>
      <c r="F9" s="206">
        <v>20000000</v>
      </c>
      <c r="G9" s="207">
        <v>1</v>
      </c>
      <c r="H9" s="206">
        <f t="shared" si="0"/>
        <v>23930000</v>
      </c>
      <c r="I9" s="206">
        <v>4780</v>
      </c>
      <c r="J9" s="206" t="e">
        <f t="shared" si="1"/>
        <v>#VALUE!</v>
      </c>
      <c r="K9" s="2"/>
    </row>
    <row r="10" spans="1:11" ht="21" x14ac:dyDescent="0.4">
      <c r="A10" s="203" t="s">
        <v>475</v>
      </c>
      <c r="B10" s="203" t="s">
        <v>247</v>
      </c>
      <c r="C10" s="208" t="s">
        <v>248</v>
      </c>
      <c r="D10" s="205">
        <v>44631</v>
      </c>
      <c r="E10" s="206">
        <v>26000000</v>
      </c>
      <c r="F10" s="206">
        <v>20000000</v>
      </c>
      <c r="G10" s="207">
        <v>1</v>
      </c>
      <c r="H10" s="206">
        <f t="shared" si="0"/>
        <v>6000000</v>
      </c>
      <c r="I10" s="206">
        <v>1800</v>
      </c>
      <c r="J10" s="206" t="e">
        <f t="shared" si="1"/>
        <v>#VALUE!</v>
      </c>
      <c r="K10" s="203" t="s">
        <v>19</v>
      </c>
    </row>
    <row r="11" spans="1:11" ht="21" x14ac:dyDescent="0.4">
      <c r="A11" s="203" t="s">
        <v>475</v>
      </c>
      <c r="B11" s="208" t="s">
        <v>250</v>
      </c>
      <c r="C11" s="203" t="s">
        <v>251</v>
      </c>
      <c r="D11" s="205">
        <v>44641</v>
      </c>
      <c r="E11" s="206">
        <v>27000000</v>
      </c>
      <c r="F11" s="206">
        <v>20000000</v>
      </c>
      <c r="G11" s="207">
        <v>1</v>
      </c>
      <c r="H11" s="206">
        <f t="shared" si="0"/>
        <v>7000000</v>
      </c>
      <c r="I11" s="206">
        <v>1750</v>
      </c>
      <c r="J11" s="206" t="e">
        <f t="shared" si="1"/>
        <v>#VALUE!</v>
      </c>
      <c r="K11" s="203" t="s">
        <v>19</v>
      </c>
    </row>
    <row r="12" spans="1:11" ht="21" x14ac:dyDescent="0.4">
      <c r="A12" s="203" t="s">
        <v>475</v>
      </c>
      <c r="B12" s="203" t="s">
        <v>323</v>
      </c>
      <c r="C12" s="203" t="s">
        <v>324</v>
      </c>
      <c r="D12" s="205">
        <v>44686</v>
      </c>
      <c r="E12" s="206">
        <v>29744880</v>
      </c>
      <c r="F12" s="206">
        <v>20000000</v>
      </c>
      <c r="G12" s="207">
        <v>1</v>
      </c>
      <c r="H12" s="206">
        <f t="shared" si="0"/>
        <v>9744880</v>
      </c>
      <c r="I12" s="206">
        <v>8775</v>
      </c>
      <c r="J12" s="206" t="e">
        <f t="shared" si="1"/>
        <v>#VALUE!</v>
      </c>
      <c r="K12" s="203" t="s">
        <v>19</v>
      </c>
    </row>
    <row r="13" spans="1:11" ht="21" x14ac:dyDescent="0.4">
      <c r="A13" s="203" t="s">
        <v>475</v>
      </c>
      <c r="B13" s="204" t="s">
        <v>382</v>
      </c>
      <c r="C13" s="203" t="s">
        <v>383</v>
      </c>
      <c r="D13" s="205">
        <v>44753</v>
      </c>
      <c r="E13" s="206">
        <v>63175000</v>
      </c>
      <c r="F13" s="206">
        <v>20000000</v>
      </c>
      <c r="G13" s="207">
        <v>1</v>
      </c>
      <c r="H13" s="206">
        <f t="shared" si="0"/>
        <v>43175000</v>
      </c>
      <c r="I13" s="206">
        <v>5940.35</v>
      </c>
      <c r="J13" s="206" t="e">
        <f t="shared" si="1"/>
        <v>#VALUE!</v>
      </c>
      <c r="K13" s="203" t="s">
        <v>19</v>
      </c>
    </row>
    <row r="14" spans="1:11" ht="21" x14ac:dyDescent="0.4">
      <c r="A14" s="203" t="s">
        <v>475</v>
      </c>
      <c r="B14" s="204" t="s">
        <v>420</v>
      </c>
      <c r="C14" s="204" t="s">
        <v>421</v>
      </c>
      <c r="D14" s="205">
        <v>44778</v>
      </c>
      <c r="E14" s="206">
        <v>29500000</v>
      </c>
      <c r="F14" s="206">
        <v>20000000</v>
      </c>
      <c r="G14" s="207">
        <v>1</v>
      </c>
      <c r="H14" s="206">
        <f t="shared" si="0"/>
        <v>9500000</v>
      </c>
      <c r="I14" s="206">
        <v>7460</v>
      </c>
      <c r="J14" s="206" t="e">
        <f t="shared" si="1"/>
        <v>#VALUE!</v>
      </c>
      <c r="K14" s="203" t="s">
        <v>19</v>
      </c>
    </row>
    <row r="15" spans="1:11" ht="21" x14ac:dyDescent="0.4">
      <c r="A15" s="203" t="s">
        <v>475</v>
      </c>
      <c r="B15" s="204" t="s">
        <v>422</v>
      </c>
      <c r="C15" s="204" t="s">
        <v>423</v>
      </c>
      <c r="D15" s="205">
        <v>44778</v>
      </c>
      <c r="E15" s="206">
        <v>52400000</v>
      </c>
      <c r="F15" s="206">
        <v>20000000</v>
      </c>
      <c r="G15" s="207">
        <v>1</v>
      </c>
      <c r="H15" s="206">
        <f t="shared" si="0"/>
        <v>32400000</v>
      </c>
      <c r="I15" s="206">
        <v>12960</v>
      </c>
      <c r="J15" s="206" t="e">
        <f t="shared" si="1"/>
        <v>#VALUE!</v>
      </c>
      <c r="K15" s="203" t="s">
        <v>19</v>
      </c>
    </row>
    <row r="16" spans="1:11" ht="21" x14ac:dyDescent="0.3">
      <c r="A16" s="90" t="s">
        <v>497</v>
      </c>
      <c r="B16" s="63"/>
      <c r="C16" s="74"/>
      <c r="D16" s="65"/>
      <c r="E16" s="64"/>
      <c r="F16" s="64"/>
      <c r="G16" s="59"/>
      <c r="H16" s="64"/>
      <c r="I16" s="64"/>
      <c r="J16" s="64"/>
      <c r="K16" s="65"/>
    </row>
    <row r="17" spans="1:11" ht="21" x14ac:dyDescent="0.3">
      <c r="A17" s="90" t="s">
        <v>466</v>
      </c>
      <c r="B17" s="63"/>
      <c r="C17" s="74"/>
      <c r="D17" s="65"/>
      <c r="E17" s="64"/>
      <c r="F17" s="64"/>
      <c r="G17" s="59"/>
      <c r="H17" s="64"/>
      <c r="I17" s="64"/>
      <c r="J17" s="64"/>
      <c r="K17" s="65"/>
    </row>
    <row r="18" spans="1:11" ht="21" x14ac:dyDescent="0.4">
      <c r="A18" s="139" t="s">
        <v>464</v>
      </c>
      <c r="B18" s="141" t="s">
        <v>148</v>
      </c>
      <c r="C18" s="141" t="s">
        <v>149</v>
      </c>
      <c r="D18" s="148">
        <v>44560</v>
      </c>
      <c r="E18" s="143">
        <v>10651674</v>
      </c>
      <c r="F18" s="145">
        <v>5000000</v>
      </c>
      <c r="G18" s="149">
        <v>1</v>
      </c>
      <c r="H18" s="145">
        <f t="shared" ref="H18:H25" si="2">SUM(E18-F18)</f>
        <v>5651674</v>
      </c>
      <c r="I18" s="143">
        <v>3487</v>
      </c>
      <c r="J18" s="145">
        <v>872</v>
      </c>
      <c r="K18" s="145">
        <f t="shared" ref="K18:K25" si="3">SUM(J18*25%)</f>
        <v>218</v>
      </c>
    </row>
    <row r="19" spans="1:11" ht="21" x14ac:dyDescent="0.4">
      <c r="A19" s="139" t="s">
        <v>464</v>
      </c>
      <c r="B19" s="141" t="s">
        <v>158</v>
      </c>
      <c r="C19" s="141" t="s">
        <v>159</v>
      </c>
      <c r="D19" s="148">
        <v>44564</v>
      </c>
      <c r="E19" s="143">
        <v>7100000</v>
      </c>
      <c r="F19" s="145">
        <v>5000000</v>
      </c>
      <c r="G19" s="149">
        <v>1</v>
      </c>
      <c r="H19" s="145">
        <f t="shared" si="2"/>
        <v>2100000</v>
      </c>
      <c r="I19" s="143">
        <v>1125</v>
      </c>
      <c r="J19" s="145">
        <v>281</v>
      </c>
      <c r="K19" s="145">
        <f t="shared" si="3"/>
        <v>70.25</v>
      </c>
    </row>
    <row r="20" spans="1:11" ht="21" x14ac:dyDescent="0.4">
      <c r="A20" s="139" t="s">
        <v>464</v>
      </c>
      <c r="B20" s="141" t="s">
        <v>241</v>
      </c>
      <c r="C20" s="141" t="s">
        <v>240</v>
      </c>
      <c r="D20" s="147">
        <v>44630</v>
      </c>
      <c r="E20" s="143">
        <v>13400000</v>
      </c>
      <c r="F20" s="143">
        <v>5000000</v>
      </c>
      <c r="G20" s="144">
        <v>1</v>
      </c>
      <c r="H20" s="145">
        <f t="shared" si="2"/>
        <v>8400000</v>
      </c>
      <c r="I20" s="146">
        <v>4513</v>
      </c>
      <c r="J20" s="146">
        <v>1128</v>
      </c>
      <c r="K20" s="145">
        <f t="shared" si="3"/>
        <v>282</v>
      </c>
    </row>
    <row r="21" spans="1:11" ht="21" x14ac:dyDescent="0.4">
      <c r="A21" s="139" t="s">
        <v>464</v>
      </c>
      <c r="B21" s="141" t="s">
        <v>277</v>
      </c>
      <c r="C21" s="141" t="s">
        <v>56</v>
      </c>
      <c r="D21" s="147">
        <v>44650</v>
      </c>
      <c r="E21" s="143">
        <v>7661692</v>
      </c>
      <c r="F21" s="143">
        <v>5000000</v>
      </c>
      <c r="G21" s="144">
        <v>1</v>
      </c>
      <c r="H21" s="145">
        <f t="shared" si="2"/>
        <v>2661692</v>
      </c>
      <c r="I21" s="146">
        <v>1425</v>
      </c>
      <c r="J21" s="146">
        <v>356</v>
      </c>
      <c r="K21" s="145">
        <f t="shared" si="3"/>
        <v>89</v>
      </c>
    </row>
    <row r="22" spans="1:11" ht="21" x14ac:dyDescent="0.4">
      <c r="A22" s="139" t="s">
        <v>464</v>
      </c>
      <c r="B22" s="141" t="s">
        <v>321</v>
      </c>
      <c r="C22" s="141" t="s">
        <v>322</v>
      </c>
      <c r="D22" s="142">
        <v>44698</v>
      </c>
      <c r="E22" s="143">
        <v>9075731</v>
      </c>
      <c r="F22" s="143">
        <v>5000000</v>
      </c>
      <c r="G22" s="144">
        <v>1</v>
      </c>
      <c r="H22" s="145">
        <f t="shared" si="2"/>
        <v>4075731</v>
      </c>
      <c r="I22" s="146">
        <v>2471</v>
      </c>
      <c r="J22" s="146">
        <v>618</v>
      </c>
      <c r="K22" s="145">
        <f t="shared" si="3"/>
        <v>154.5</v>
      </c>
    </row>
    <row r="23" spans="1:11" ht="21" x14ac:dyDescent="0.4">
      <c r="A23" s="139" t="s">
        <v>464</v>
      </c>
      <c r="B23" s="140" t="s">
        <v>350</v>
      </c>
      <c r="C23" s="140" t="s">
        <v>351</v>
      </c>
      <c r="D23" s="142">
        <v>44736</v>
      </c>
      <c r="E23" s="143">
        <v>12522380</v>
      </c>
      <c r="F23" s="143">
        <v>5000000</v>
      </c>
      <c r="G23" s="144">
        <v>1</v>
      </c>
      <c r="H23" s="145">
        <f t="shared" si="2"/>
        <v>7522380</v>
      </c>
      <c r="I23" s="146">
        <v>11034</v>
      </c>
      <c r="J23" s="146">
        <v>2758</v>
      </c>
      <c r="K23" s="145">
        <f t="shared" si="3"/>
        <v>689.5</v>
      </c>
    </row>
    <row r="24" spans="1:11" ht="21" x14ac:dyDescent="0.4">
      <c r="A24" s="139" t="s">
        <v>464</v>
      </c>
      <c r="B24" s="140" t="s">
        <v>386</v>
      </c>
      <c r="C24" s="141" t="s">
        <v>387</v>
      </c>
      <c r="D24" s="142">
        <v>44755</v>
      </c>
      <c r="E24" s="143">
        <v>17000000</v>
      </c>
      <c r="F24" s="143">
        <v>5000000</v>
      </c>
      <c r="G24" s="144">
        <v>1</v>
      </c>
      <c r="H24" s="145">
        <f t="shared" si="2"/>
        <v>12000000</v>
      </c>
      <c r="I24" s="146">
        <v>6117</v>
      </c>
      <c r="J24" s="146">
        <v>1529</v>
      </c>
      <c r="K24" s="145">
        <f t="shared" si="3"/>
        <v>382.25</v>
      </c>
    </row>
    <row r="25" spans="1:11" ht="25.5" customHeight="1" x14ac:dyDescent="0.4">
      <c r="A25" s="139" t="s">
        <v>464</v>
      </c>
      <c r="B25" s="141" t="s">
        <v>276</v>
      </c>
      <c r="C25" s="150" t="s">
        <v>465</v>
      </c>
      <c r="D25" s="148">
        <v>44663</v>
      </c>
      <c r="E25" s="145">
        <v>8694000</v>
      </c>
      <c r="F25" s="143">
        <v>5000000</v>
      </c>
      <c r="G25" s="144">
        <v>1</v>
      </c>
      <c r="H25" s="145">
        <f t="shared" si="2"/>
        <v>3694000</v>
      </c>
      <c r="I25" s="146">
        <v>6117</v>
      </c>
      <c r="J25" s="146">
        <v>759</v>
      </c>
      <c r="K25" s="145">
        <f t="shared" si="3"/>
        <v>189.75</v>
      </c>
    </row>
    <row r="26" spans="1:11" ht="21" x14ac:dyDescent="0.4">
      <c r="A26" s="77" t="s">
        <v>317</v>
      </c>
      <c r="K26" s="2"/>
    </row>
    <row r="27" spans="1:11" ht="21" x14ac:dyDescent="0.4">
      <c r="K27" s="2"/>
    </row>
    <row r="28" spans="1:11" ht="21" x14ac:dyDescent="0.4">
      <c r="A28" s="222" t="s">
        <v>482</v>
      </c>
      <c r="B28" s="222" t="s">
        <v>214</v>
      </c>
      <c r="C28" s="222" t="s">
        <v>94</v>
      </c>
      <c r="D28" s="223">
        <v>44616</v>
      </c>
      <c r="E28" s="224">
        <v>51250000</v>
      </c>
      <c r="F28" s="224">
        <v>20000000</v>
      </c>
      <c r="G28" s="225">
        <v>1</v>
      </c>
      <c r="H28" s="226">
        <f>SUM(E28-F28)</f>
        <v>31250000</v>
      </c>
      <c r="I28" s="224">
        <v>9375</v>
      </c>
      <c r="K28" s="2"/>
    </row>
    <row r="29" spans="1:11" ht="21" x14ac:dyDescent="0.4">
      <c r="A29" s="2"/>
      <c r="B29" s="2"/>
      <c r="C29" s="2"/>
      <c r="D29" s="2"/>
      <c r="E29" s="9"/>
      <c r="F29" s="9"/>
      <c r="G29" s="28"/>
      <c r="H29" s="9"/>
      <c r="I29" s="9"/>
      <c r="J29" s="9"/>
      <c r="K29" s="2"/>
    </row>
    <row r="30" spans="1:11" ht="21" x14ac:dyDescent="0.4">
      <c r="A30" s="44" t="s">
        <v>498</v>
      </c>
      <c r="B30" s="2"/>
      <c r="C30" s="2"/>
      <c r="D30" s="2"/>
      <c r="E30" s="9"/>
      <c r="F30" s="9"/>
      <c r="G30" s="28"/>
      <c r="H30" s="9"/>
      <c r="I30" s="9"/>
      <c r="J30" s="9"/>
      <c r="K30" s="2"/>
    </row>
    <row r="31" spans="1:11" ht="21" x14ac:dyDescent="0.4">
      <c r="A31" s="124" t="s">
        <v>481</v>
      </c>
      <c r="B31" s="118" t="s">
        <v>359</v>
      </c>
      <c r="C31" s="118" t="s">
        <v>360</v>
      </c>
      <c r="D31" s="125">
        <v>44740</v>
      </c>
      <c r="E31" s="126">
        <v>22000000</v>
      </c>
      <c r="F31" s="127">
        <v>20000000</v>
      </c>
      <c r="G31" s="128">
        <v>1</v>
      </c>
      <c r="H31" s="129">
        <f>SUM(E31-F31)</f>
        <v>2000000</v>
      </c>
      <c r="I31" s="127">
        <v>700</v>
      </c>
      <c r="J31" s="127" t="e">
        <f>SUM(I31*#REF!)</f>
        <v>#REF!</v>
      </c>
      <c r="K31" s="2"/>
    </row>
    <row r="32" spans="1:11" ht="21" x14ac:dyDescent="0.4">
      <c r="A32" s="44" t="s">
        <v>499</v>
      </c>
      <c r="B32" s="2"/>
      <c r="C32" s="2"/>
      <c r="D32" s="2"/>
      <c r="E32" s="9"/>
      <c r="F32" s="9"/>
      <c r="G32" s="28"/>
      <c r="H32" s="9"/>
      <c r="I32" s="9"/>
      <c r="J32" s="9"/>
      <c r="K32" s="2"/>
    </row>
    <row r="33" spans="1:11" ht="21" x14ac:dyDescent="0.4">
      <c r="A33" s="20" t="s">
        <v>466</v>
      </c>
      <c r="B33" s="20"/>
      <c r="C33" s="20"/>
      <c r="D33" s="20"/>
      <c r="E33" s="20"/>
      <c r="F33" s="20"/>
      <c r="G33" s="20"/>
      <c r="H33" s="20"/>
      <c r="I33" s="20"/>
      <c r="J33" s="20"/>
      <c r="K33" s="2"/>
    </row>
    <row r="34" spans="1:11" ht="21" x14ac:dyDescent="0.4">
      <c r="A34" s="222" t="s">
        <v>487</v>
      </c>
      <c r="B34" s="222" t="s">
        <v>486</v>
      </c>
      <c r="C34" s="222" t="s">
        <v>488</v>
      </c>
      <c r="D34" s="223">
        <v>44782</v>
      </c>
      <c r="E34" s="222">
        <v>58470000</v>
      </c>
      <c r="F34" s="224">
        <v>20000000</v>
      </c>
      <c r="G34" s="225">
        <v>1</v>
      </c>
      <c r="H34" s="224">
        <f>SUM(E34-F34)</f>
        <v>38470000</v>
      </c>
      <c r="I34" s="224">
        <v>2096.5</v>
      </c>
      <c r="J34" s="224">
        <f>SUM(I34*$J$2)</f>
        <v>0</v>
      </c>
      <c r="K34" s="2"/>
    </row>
    <row r="35" spans="1:11" ht="21" x14ac:dyDescent="0.4">
      <c r="A35" s="2"/>
      <c r="B35" s="2"/>
      <c r="C35" s="2"/>
      <c r="D35" s="2"/>
      <c r="E35" s="9"/>
      <c r="F35" s="9"/>
      <c r="G35" s="28"/>
      <c r="H35" s="9"/>
      <c r="I35" s="9"/>
      <c r="J35" s="9"/>
      <c r="K35" s="2"/>
    </row>
    <row r="36" spans="1:11" ht="21" x14ac:dyDescent="0.4">
      <c r="A36" s="44" t="s">
        <v>20</v>
      </c>
      <c r="B36" s="2"/>
      <c r="C36" s="2"/>
      <c r="D36" s="2"/>
      <c r="E36" s="9"/>
      <c r="F36" s="9"/>
      <c r="G36" s="28"/>
      <c r="H36" s="9"/>
      <c r="I36" s="9"/>
      <c r="J36" s="9"/>
      <c r="K36" s="2"/>
    </row>
    <row r="37" spans="1:11" ht="21" x14ac:dyDescent="0.4">
      <c r="A37" s="2"/>
      <c r="B37" s="2"/>
      <c r="C37" s="2"/>
      <c r="D37" s="2"/>
      <c r="E37" s="9"/>
      <c r="F37" s="9"/>
      <c r="G37" s="28"/>
      <c r="H37" s="9"/>
      <c r="I37" s="9"/>
      <c r="J37" s="9"/>
      <c r="K37" s="2"/>
    </row>
    <row r="38" spans="1:11" ht="21" x14ac:dyDescent="0.4">
      <c r="A38" s="173" t="s">
        <v>469</v>
      </c>
      <c r="B38" s="174" t="s">
        <v>234</v>
      </c>
      <c r="C38" s="174" t="s">
        <v>235</v>
      </c>
      <c r="D38" s="175">
        <v>44628</v>
      </c>
      <c r="E38" s="188">
        <v>43900000</v>
      </c>
      <c r="F38" s="188">
        <v>20000000</v>
      </c>
      <c r="G38" s="189">
        <v>1</v>
      </c>
      <c r="H38" s="176">
        <f>SUM(E38-F38)</f>
        <v>23900000</v>
      </c>
      <c r="I38" s="176">
        <v>4780</v>
      </c>
      <c r="J38" s="176">
        <f>I38*$J$2</f>
        <v>0</v>
      </c>
      <c r="K38" s="173" t="s">
        <v>19</v>
      </c>
    </row>
    <row r="39" spans="1:11" ht="21" x14ac:dyDescent="0.4">
      <c r="A39" s="173" t="s">
        <v>469</v>
      </c>
      <c r="B39" s="174" t="s">
        <v>287</v>
      </c>
      <c r="C39" s="174" t="s">
        <v>288</v>
      </c>
      <c r="D39" s="175">
        <v>44676</v>
      </c>
      <c r="E39" s="188">
        <v>20604000</v>
      </c>
      <c r="F39" s="188">
        <v>20000000</v>
      </c>
      <c r="G39" s="189">
        <v>1</v>
      </c>
      <c r="H39" s="176">
        <f>SUM(E39-F39)</f>
        <v>604000</v>
      </c>
      <c r="I39" s="176">
        <v>302</v>
      </c>
      <c r="J39" s="176">
        <f>I39*$J$2</f>
        <v>0</v>
      </c>
      <c r="K39" s="173" t="s">
        <v>19</v>
      </c>
    </row>
    <row r="40" spans="1:11" ht="21" x14ac:dyDescent="0.4">
      <c r="A40" s="173"/>
      <c r="B40" s="174"/>
      <c r="C40" s="174"/>
      <c r="D40" s="175"/>
      <c r="E40" s="188"/>
      <c r="F40" s="188"/>
      <c r="G40" s="189"/>
      <c r="H40" s="176"/>
      <c r="I40" s="176"/>
      <c r="J40" s="176"/>
      <c r="K40" s="173"/>
    </row>
    <row r="41" spans="1:11" ht="21" x14ac:dyDescent="0.4">
      <c r="A41" s="44" t="s">
        <v>25</v>
      </c>
      <c r="B41" s="2"/>
      <c r="C41" s="2"/>
      <c r="D41" s="2"/>
      <c r="E41" s="9"/>
      <c r="F41" s="9"/>
      <c r="G41" s="28"/>
      <c r="H41" s="9"/>
      <c r="I41" s="9"/>
      <c r="J41" s="9"/>
      <c r="K41" s="2"/>
    </row>
    <row r="42" spans="1:11" ht="21" x14ac:dyDescent="0.4">
      <c r="A42" s="2" t="s">
        <v>479</v>
      </c>
      <c r="B42" s="2"/>
      <c r="C42" s="2"/>
      <c r="D42" s="2"/>
      <c r="E42" s="9"/>
      <c r="F42" s="9"/>
      <c r="G42" s="24"/>
      <c r="H42" s="9"/>
      <c r="I42" s="9"/>
      <c r="J42" s="9"/>
      <c r="K42" s="2"/>
    </row>
    <row r="43" spans="1:11" ht="21" x14ac:dyDescent="0.4">
      <c r="A43" s="208" t="s">
        <v>476</v>
      </c>
      <c r="B43" s="212" t="s">
        <v>245</v>
      </c>
      <c r="C43" s="203" t="s">
        <v>246</v>
      </c>
      <c r="D43" s="205">
        <v>44632</v>
      </c>
      <c r="E43" s="206">
        <v>26400000</v>
      </c>
      <c r="F43" s="206">
        <v>15000000</v>
      </c>
      <c r="G43" s="209">
        <v>1</v>
      </c>
      <c r="H43" s="210">
        <f>SUM(E43-F43)</f>
        <v>11400000</v>
      </c>
      <c r="I43" s="211">
        <v>2280</v>
      </c>
      <c r="J43" s="210">
        <f t="shared" ref="J43:J48" si="4">I43*$J$2</f>
        <v>0</v>
      </c>
    </row>
    <row r="44" spans="1:11" ht="21" x14ac:dyDescent="0.4">
      <c r="A44" s="208" t="s">
        <v>476</v>
      </c>
      <c r="B44" s="203" t="s">
        <v>354</v>
      </c>
      <c r="C44" s="203" t="s">
        <v>355</v>
      </c>
      <c r="D44" s="205">
        <v>44739</v>
      </c>
      <c r="E44" s="206">
        <v>16890000</v>
      </c>
      <c r="F44" s="206">
        <v>15000000</v>
      </c>
      <c r="G44" s="209">
        <v>1</v>
      </c>
      <c r="H44" s="210">
        <f>SUM(E44-F44)</f>
        <v>1890000</v>
      </c>
      <c r="I44" s="211">
        <v>378</v>
      </c>
      <c r="J44" s="210">
        <f t="shared" si="4"/>
        <v>0</v>
      </c>
    </row>
    <row r="45" spans="1:11" ht="21" x14ac:dyDescent="0.4">
      <c r="A45" s="208" t="s">
        <v>476</v>
      </c>
      <c r="B45" s="204" t="s">
        <v>388</v>
      </c>
      <c r="C45" s="203" t="s">
        <v>26</v>
      </c>
      <c r="D45" s="205">
        <v>44753</v>
      </c>
      <c r="E45" s="206">
        <v>24570000</v>
      </c>
      <c r="F45" s="206">
        <v>15000000</v>
      </c>
      <c r="G45" s="209">
        <v>1</v>
      </c>
      <c r="H45" s="210">
        <f>SUM(E45-F45)</f>
        <v>9570000</v>
      </c>
      <c r="I45" s="211">
        <v>1914</v>
      </c>
      <c r="J45" s="210">
        <f t="shared" si="4"/>
        <v>0</v>
      </c>
    </row>
    <row r="46" spans="1:11" ht="21" x14ac:dyDescent="0.4">
      <c r="A46" s="208" t="s">
        <v>476</v>
      </c>
      <c r="B46" s="204" t="s">
        <v>392</v>
      </c>
      <c r="C46" s="203" t="s">
        <v>393</v>
      </c>
      <c r="D46" s="205">
        <v>44754</v>
      </c>
      <c r="E46" s="206">
        <v>20625000</v>
      </c>
      <c r="F46" s="206">
        <v>15000000</v>
      </c>
      <c r="G46" s="209">
        <v>1</v>
      </c>
      <c r="H46" s="210">
        <f>SUM(E46-F46)</f>
        <v>5625000</v>
      </c>
      <c r="I46" s="211">
        <v>1125</v>
      </c>
      <c r="J46" s="210">
        <f t="shared" si="4"/>
        <v>0</v>
      </c>
    </row>
    <row r="47" spans="1:11" ht="21" x14ac:dyDescent="0.4">
      <c r="A47" s="208" t="s">
        <v>476</v>
      </c>
      <c r="B47" s="204" t="s">
        <v>433</v>
      </c>
      <c r="C47" s="204" t="s">
        <v>218</v>
      </c>
      <c r="D47" s="205">
        <v>44785</v>
      </c>
      <c r="E47" s="206">
        <v>23243996</v>
      </c>
      <c r="F47" s="206">
        <v>15000000</v>
      </c>
      <c r="G47" s="209">
        <v>1</v>
      </c>
      <c r="H47" s="210">
        <f>SUM(E47-F47)</f>
        <v>8243996</v>
      </c>
      <c r="I47" s="211">
        <v>1648.8</v>
      </c>
      <c r="J47" s="210">
        <f t="shared" si="4"/>
        <v>0</v>
      </c>
    </row>
    <row r="48" spans="1:11" ht="21" x14ac:dyDescent="0.4">
      <c r="A48" s="203" t="s">
        <v>476</v>
      </c>
      <c r="B48" s="203" t="s">
        <v>477</v>
      </c>
      <c r="C48" s="203" t="s">
        <v>478</v>
      </c>
      <c r="D48" s="205">
        <v>44792</v>
      </c>
      <c r="E48" s="206">
        <v>26000000</v>
      </c>
      <c r="F48" s="206">
        <v>15000000</v>
      </c>
      <c r="G48" s="209">
        <v>1</v>
      </c>
      <c r="H48" s="206">
        <f>E48-F48</f>
        <v>11000000</v>
      </c>
      <c r="I48" s="206">
        <v>2200</v>
      </c>
      <c r="J48" s="206">
        <f t="shared" si="4"/>
        <v>0</v>
      </c>
    </row>
    <row r="49" spans="1:10" ht="21" x14ac:dyDescent="0.4">
      <c r="A49" s="2"/>
      <c r="B49" s="2"/>
      <c r="C49" s="2"/>
      <c r="D49" s="2"/>
      <c r="E49" s="9"/>
      <c r="F49" s="9"/>
      <c r="G49" s="24"/>
      <c r="H49" s="9"/>
      <c r="I49" s="9"/>
      <c r="J49" s="9"/>
    </row>
    <row r="50" spans="1:10" ht="21" x14ac:dyDescent="0.4">
      <c r="A50" s="2"/>
      <c r="B50" s="2"/>
      <c r="C50" s="2"/>
      <c r="D50" s="2"/>
      <c r="E50" s="9"/>
      <c r="F50" s="9"/>
      <c r="G50" s="24"/>
      <c r="H50" s="9"/>
      <c r="I50" s="9"/>
      <c r="J50" s="9"/>
    </row>
    <row r="51" spans="1:10" ht="21" x14ac:dyDescent="0.4">
      <c r="A51" s="213" t="s">
        <v>480</v>
      </c>
      <c r="B51" s="214" t="s">
        <v>365</v>
      </c>
      <c r="C51" s="221" t="s">
        <v>366</v>
      </c>
      <c r="D51" s="216">
        <v>44728</v>
      </c>
      <c r="E51" s="217">
        <v>16000000</v>
      </c>
      <c r="F51" s="217">
        <v>15000000</v>
      </c>
      <c r="G51" s="218">
        <v>1</v>
      </c>
      <c r="H51" s="219">
        <f>SUM(E51-F51)</f>
        <v>1000000</v>
      </c>
      <c r="I51" s="220">
        <v>200</v>
      </c>
      <c r="J51" s="219">
        <f>I51*$J$2</f>
        <v>0</v>
      </c>
    </row>
    <row r="52" spans="1:10" ht="21" x14ac:dyDescent="0.4">
      <c r="A52" s="213" t="s">
        <v>480</v>
      </c>
      <c r="B52" s="214" t="s">
        <v>378</v>
      </c>
      <c r="C52" s="221" t="s">
        <v>379</v>
      </c>
      <c r="D52" s="216">
        <v>44749</v>
      </c>
      <c r="E52" s="217">
        <v>22840000</v>
      </c>
      <c r="F52" s="217">
        <v>15000000</v>
      </c>
      <c r="G52" s="218">
        <v>1</v>
      </c>
      <c r="H52" s="219">
        <f>SUM(E52-F52)</f>
        <v>7840000</v>
      </c>
      <c r="I52" s="220">
        <v>1568</v>
      </c>
      <c r="J52" s="219">
        <f>I52*$J$2</f>
        <v>0</v>
      </c>
    </row>
    <row r="53" spans="1:10" ht="21" x14ac:dyDescent="0.4">
      <c r="A53" s="213" t="s">
        <v>480</v>
      </c>
      <c r="B53" s="221" t="s">
        <v>400</v>
      </c>
      <c r="C53" s="215" t="s">
        <v>401</v>
      </c>
      <c r="D53" s="216">
        <v>44761</v>
      </c>
      <c r="E53" s="217">
        <v>16275000</v>
      </c>
      <c r="F53" s="217">
        <v>15000000</v>
      </c>
      <c r="G53" s="218">
        <v>1</v>
      </c>
      <c r="H53" s="219">
        <f>SUM(E53-F53)</f>
        <v>1275000</v>
      </c>
      <c r="I53" s="220">
        <v>255</v>
      </c>
      <c r="J53" s="219">
        <f>I53*$J$2</f>
        <v>0</v>
      </c>
    </row>
    <row r="54" spans="1:10" ht="21" x14ac:dyDescent="0.4">
      <c r="A54" s="213" t="s">
        <v>480</v>
      </c>
      <c r="B54" s="214" t="s">
        <v>402</v>
      </c>
      <c r="C54" s="215" t="s">
        <v>403</v>
      </c>
      <c r="D54" s="216">
        <v>44760</v>
      </c>
      <c r="E54" s="217">
        <v>25000000</v>
      </c>
      <c r="F54" s="217">
        <v>15000000</v>
      </c>
      <c r="G54" s="218">
        <v>1</v>
      </c>
      <c r="H54" s="219">
        <f>SUM(E54-F54)</f>
        <v>10000000</v>
      </c>
      <c r="I54" s="220">
        <v>2000</v>
      </c>
      <c r="J54" s="219">
        <f>I54*$J$2</f>
        <v>0</v>
      </c>
    </row>
    <row r="56" spans="1:10" ht="15.6" x14ac:dyDescent="0.3">
      <c r="B56" s="66"/>
      <c r="C56" s="66"/>
      <c r="D56" s="83"/>
      <c r="E56" s="84"/>
      <c r="F56" s="84"/>
      <c r="G56" s="82"/>
      <c r="H56" s="84"/>
      <c r="I56" s="84"/>
      <c r="J56" s="85"/>
    </row>
    <row r="57" spans="1:10" ht="21" x14ac:dyDescent="0.4">
      <c r="A57" s="44" t="s">
        <v>29</v>
      </c>
      <c r="B57" s="17"/>
      <c r="C57" s="17"/>
      <c r="D57" s="3"/>
      <c r="E57" s="12"/>
      <c r="F57" s="12"/>
      <c r="G57" s="5"/>
      <c r="H57" s="12"/>
      <c r="I57" s="12"/>
      <c r="J57" s="104"/>
    </row>
    <row r="58" spans="1:10" ht="21" x14ac:dyDescent="0.4">
      <c r="A58" s="173" t="s">
        <v>489</v>
      </c>
      <c r="B58" s="174" t="s">
        <v>289</v>
      </c>
      <c r="C58" s="174" t="s">
        <v>290</v>
      </c>
      <c r="D58" s="175">
        <v>44677</v>
      </c>
      <c r="E58" s="239">
        <v>23000000</v>
      </c>
      <c r="F58" s="239">
        <v>20000000</v>
      </c>
      <c r="G58" s="240">
        <v>1</v>
      </c>
      <c r="H58" s="239">
        <f>SUM(E58-F58)</f>
        <v>3000000</v>
      </c>
      <c r="I58" s="239">
        <v>900</v>
      </c>
      <c r="J58" s="241">
        <f>SUM(I58*$J$3)</f>
        <v>0</v>
      </c>
    </row>
    <row r="59" spans="1:10" ht="21" x14ac:dyDescent="0.4">
      <c r="A59" s="2"/>
      <c r="B59" s="17"/>
      <c r="C59" s="17"/>
      <c r="D59" s="3"/>
      <c r="E59" s="12"/>
      <c r="F59" s="12"/>
      <c r="G59" s="5"/>
      <c r="H59" s="12"/>
      <c r="I59" s="12"/>
      <c r="J59" s="104"/>
    </row>
    <row r="60" spans="1:10" ht="21" x14ac:dyDescent="0.4">
      <c r="A60" s="44" t="s">
        <v>496</v>
      </c>
      <c r="B60" s="2"/>
      <c r="C60" s="2"/>
      <c r="D60" s="2"/>
      <c r="E60" s="9"/>
      <c r="F60" s="9"/>
      <c r="G60" s="28"/>
      <c r="H60" s="9"/>
      <c r="I60" s="9"/>
      <c r="J60" s="9"/>
    </row>
    <row r="61" spans="1:10" ht="21" x14ac:dyDescent="0.3">
      <c r="A61" s="90" t="s">
        <v>497</v>
      </c>
    </row>
    <row r="62" spans="1:10" ht="21" x14ac:dyDescent="0.4">
      <c r="A62" s="44" t="s">
        <v>317</v>
      </c>
    </row>
    <row r="63" spans="1:10" ht="21" x14ac:dyDescent="0.4">
      <c r="A63" s="44" t="s">
        <v>498</v>
      </c>
    </row>
    <row r="64" spans="1:10" ht="21" x14ac:dyDescent="0.4">
      <c r="A64" s="44" t="s">
        <v>499</v>
      </c>
      <c r="B64" t="s">
        <v>502</v>
      </c>
    </row>
    <row r="65" spans="1:2" ht="21" x14ac:dyDescent="0.4">
      <c r="A65" s="44" t="s">
        <v>20</v>
      </c>
    </row>
    <row r="66" spans="1:2" ht="21" x14ac:dyDescent="0.4">
      <c r="A66" s="44" t="s">
        <v>29</v>
      </c>
      <c r="B66" t="s">
        <v>501</v>
      </c>
    </row>
    <row r="67" spans="1:2" ht="21" x14ac:dyDescent="0.4">
      <c r="A67" s="44" t="s">
        <v>500</v>
      </c>
    </row>
    <row r="68" spans="1:2" ht="21" x14ac:dyDescent="0.4">
      <c r="A68" s="44" t="s">
        <v>25</v>
      </c>
    </row>
    <row r="69" spans="1:2" ht="21" x14ac:dyDescent="0.4">
      <c r="A69" s="44" t="s">
        <v>14</v>
      </c>
      <c r="B69" t="s">
        <v>503</v>
      </c>
    </row>
    <row r="70" spans="1:2" ht="21" x14ac:dyDescent="0.4">
      <c r="A70" s="44" t="s">
        <v>4</v>
      </c>
      <c r="B70" t="s">
        <v>503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Q57"/>
  <sheetViews>
    <sheetView tabSelected="1" topLeftCell="A29" workbookViewId="0">
      <selection activeCell="A34" sqref="A34:A38"/>
    </sheetView>
  </sheetViews>
  <sheetFormatPr defaultRowHeight="14.4" x14ac:dyDescent="0.3"/>
  <cols>
    <col min="1" max="1" width="39.109375" customWidth="1"/>
    <col min="3" max="3" width="17.44140625" bestFit="1" customWidth="1"/>
    <col min="4" max="4" width="13.44140625" customWidth="1"/>
    <col min="5" max="5" width="11.6640625" bestFit="1" customWidth="1"/>
    <col min="6" max="6" width="18" bestFit="1" customWidth="1"/>
    <col min="7" max="7" width="25.6640625" bestFit="1" customWidth="1"/>
    <col min="8" max="8" width="15.5546875" bestFit="1" customWidth="1"/>
    <col min="9" max="9" width="16.33203125" bestFit="1" customWidth="1"/>
    <col min="17" max="17" width="4.5546875" bestFit="1" customWidth="1"/>
  </cols>
  <sheetData>
    <row r="3" spans="1:10" ht="25.8" x14ac:dyDescent="0.5">
      <c r="A3" s="252" t="s">
        <v>515</v>
      </c>
    </row>
    <row r="4" spans="1:10" ht="25.8" x14ac:dyDescent="0.5">
      <c r="A4" s="252" t="s">
        <v>516</v>
      </c>
    </row>
    <row r="6" spans="1:10" ht="21" x14ac:dyDescent="0.4">
      <c r="A6" s="284" t="s">
        <v>532</v>
      </c>
      <c r="B6" s="285"/>
      <c r="C6" s="285"/>
      <c r="D6" s="285"/>
      <c r="E6" s="285"/>
      <c r="F6" s="285"/>
      <c r="G6" s="285"/>
      <c r="H6" s="285"/>
      <c r="I6" s="285"/>
    </row>
    <row r="8" spans="1:10" ht="15" thickBot="1" x14ac:dyDescent="0.35"/>
    <row r="9" spans="1:10" s="256" customFormat="1" ht="18" x14ac:dyDescent="0.35">
      <c r="A9" s="253" t="s">
        <v>512</v>
      </c>
      <c r="B9" s="254"/>
      <c r="C9" s="255"/>
    </row>
    <row r="10" spans="1:10" s="256" customFormat="1" ht="18" x14ac:dyDescent="0.35">
      <c r="A10" s="257" t="s">
        <v>535</v>
      </c>
      <c r="B10" s="258"/>
      <c r="C10" s="259">
        <v>37500000</v>
      </c>
    </row>
    <row r="11" spans="1:10" s="256" customFormat="1" ht="18" x14ac:dyDescent="0.35">
      <c r="A11" s="257" t="s">
        <v>507</v>
      </c>
      <c r="B11" s="258"/>
      <c r="C11" s="259">
        <v>30000000</v>
      </c>
      <c r="D11" s="260" t="s">
        <v>534</v>
      </c>
    </row>
    <row r="12" spans="1:10" s="256" customFormat="1" ht="18" x14ac:dyDescent="0.35">
      <c r="A12" s="257" t="s">
        <v>506</v>
      </c>
      <c r="B12" s="258"/>
      <c r="C12" s="261">
        <f>C10-C11</f>
        <v>7500000</v>
      </c>
    </row>
    <row r="13" spans="1:10" s="256" customFormat="1" ht="18" x14ac:dyDescent="0.35">
      <c r="A13" s="257" t="s">
        <v>508</v>
      </c>
      <c r="B13" s="258"/>
      <c r="C13" s="262">
        <f>C12/$C$10</f>
        <v>0.2</v>
      </c>
    </row>
    <row r="14" spans="1:10" s="256" customFormat="1" ht="18" x14ac:dyDescent="0.35">
      <c r="A14" s="257" t="s">
        <v>531</v>
      </c>
      <c r="B14" s="258"/>
      <c r="C14" s="263">
        <f>24366.55*0.2</f>
        <v>4873.3100000000004</v>
      </c>
      <c r="E14" s="286">
        <v>24366.55</v>
      </c>
      <c r="F14" s="256">
        <f>+E14*0.2</f>
        <v>4873.3100000000004</v>
      </c>
      <c r="J14" s="260"/>
    </row>
    <row r="15" spans="1:10" s="256" customFormat="1" ht="18" x14ac:dyDescent="0.35">
      <c r="A15" s="257" t="s">
        <v>513</v>
      </c>
      <c r="B15" s="258"/>
      <c r="C15" s="264">
        <f>VLOOKUP(C13,ONP,2)</f>
        <v>5.9574468085106393E-2</v>
      </c>
    </row>
    <row r="16" spans="1:10" s="256" customFormat="1" ht="18" x14ac:dyDescent="0.35">
      <c r="A16" s="257" t="s">
        <v>514</v>
      </c>
      <c r="B16" s="258"/>
      <c r="C16" s="265">
        <f>C14*C15</f>
        <v>290.32485106382984</v>
      </c>
      <c r="D16" s="260" t="s">
        <v>524</v>
      </c>
    </row>
    <row r="17" spans="1:9" s="256" customFormat="1" ht="18.600000000000001" thickBot="1" x14ac:dyDescent="0.4">
      <c r="A17" s="266" t="s">
        <v>511</v>
      </c>
      <c r="B17" s="267"/>
      <c r="C17" s="268">
        <f>C16/(C12/1000)</f>
        <v>3.8709980141843979E-2</v>
      </c>
    </row>
    <row r="18" spans="1:9" s="256" customFormat="1" ht="18" x14ac:dyDescent="0.35"/>
    <row r="19" spans="1:9" s="256" customFormat="1" ht="18" x14ac:dyDescent="0.35"/>
    <row r="20" spans="1:9" s="256" customFormat="1" ht="67.5" customHeight="1" x14ac:dyDescent="0.35">
      <c r="A20" s="269" t="s">
        <v>517</v>
      </c>
      <c r="C20" s="288"/>
      <c r="D20" s="288"/>
      <c r="E20" s="270"/>
      <c r="F20" s="271"/>
      <c r="G20" s="271"/>
      <c r="H20" s="271"/>
      <c r="I20" s="272"/>
    </row>
    <row r="21" spans="1:9" s="256" customFormat="1" ht="18" x14ac:dyDescent="0.35">
      <c r="A21" s="269"/>
      <c r="C21" s="251"/>
      <c r="D21" s="251"/>
      <c r="E21" s="270"/>
      <c r="F21" s="271"/>
      <c r="G21" s="271"/>
      <c r="H21" s="271"/>
      <c r="I21" s="272"/>
    </row>
    <row r="22" spans="1:9" s="256" customFormat="1" ht="18" x14ac:dyDescent="0.35">
      <c r="A22" s="273" t="s">
        <v>520</v>
      </c>
      <c r="C22" s="274"/>
      <c r="D22" s="274"/>
      <c r="E22" s="274"/>
      <c r="F22" s="275"/>
      <c r="G22" s="275"/>
      <c r="H22" s="275"/>
      <c r="I22" s="276"/>
    </row>
    <row r="23" spans="1:9" s="256" customFormat="1" ht="18" x14ac:dyDescent="0.35">
      <c r="A23" s="277" t="s">
        <v>521</v>
      </c>
      <c r="C23" s="274"/>
      <c r="D23" s="274"/>
      <c r="E23" s="274"/>
      <c r="F23" s="275"/>
      <c r="G23" s="275"/>
      <c r="H23" s="275"/>
      <c r="I23" s="276"/>
    </row>
    <row r="24" spans="1:9" s="256" customFormat="1" ht="18" x14ac:dyDescent="0.35">
      <c r="A24" s="277" t="s">
        <v>522</v>
      </c>
      <c r="C24" s="274"/>
      <c r="D24" s="274"/>
      <c r="E24" s="274"/>
      <c r="F24" s="275"/>
      <c r="G24" s="275"/>
      <c r="H24" s="275"/>
      <c r="I24" s="276"/>
    </row>
    <row r="25" spans="1:9" s="256" customFormat="1" ht="18" x14ac:dyDescent="0.35">
      <c r="A25" s="278" t="s">
        <v>523</v>
      </c>
      <c r="C25" s="274"/>
      <c r="D25" s="274"/>
      <c r="E25" s="274"/>
      <c r="F25" s="275"/>
      <c r="G25" s="275"/>
      <c r="H25" s="275"/>
      <c r="I25" s="276"/>
    </row>
    <row r="26" spans="1:9" s="260" customFormat="1" ht="18" x14ac:dyDescent="0.35">
      <c r="A26" s="279" t="s">
        <v>536</v>
      </c>
      <c r="C26" s="271"/>
      <c r="D26" s="271"/>
      <c r="E26" s="271"/>
      <c r="F26" s="280"/>
      <c r="G26" s="280"/>
      <c r="H26" s="280"/>
      <c r="I26" s="281"/>
    </row>
    <row r="27" spans="1:9" s="256" customFormat="1" ht="18" x14ac:dyDescent="0.35">
      <c r="A27" s="273" t="s">
        <v>518</v>
      </c>
      <c r="C27" s="274"/>
      <c r="D27" s="274"/>
      <c r="E27" s="274"/>
      <c r="F27" s="280"/>
      <c r="G27" s="280"/>
      <c r="H27" s="280"/>
      <c r="I27" s="281"/>
    </row>
    <row r="28" spans="1:9" s="256" customFormat="1" ht="18" x14ac:dyDescent="0.35">
      <c r="A28" s="279" t="s">
        <v>519</v>
      </c>
    </row>
    <row r="29" spans="1:9" s="256" customFormat="1" ht="18" x14ac:dyDescent="0.35"/>
    <row r="30" spans="1:9" s="256" customFormat="1" ht="18" x14ac:dyDescent="0.35"/>
    <row r="31" spans="1:9" s="256" customFormat="1" ht="18" x14ac:dyDescent="0.35">
      <c r="A31" s="283" t="s">
        <v>525</v>
      </c>
    </row>
    <row r="32" spans="1:9" s="256" customFormat="1" ht="18" x14ac:dyDescent="0.35">
      <c r="A32" s="256" t="s">
        <v>530</v>
      </c>
    </row>
    <row r="33" spans="1:17" s="256" customFormat="1" ht="18" x14ac:dyDescent="0.35"/>
    <row r="34" spans="1:17" s="256" customFormat="1" ht="18" x14ac:dyDescent="0.35">
      <c r="A34" s="282" t="s">
        <v>526</v>
      </c>
    </row>
    <row r="35" spans="1:17" s="256" customFormat="1" ht="18" x14ac:dyDescent="0.35">
      <c r="A35" s="282" t="s">
        <v>527</v>
      </c>
    </row>
    <row r="36" spans="1:17" s="256" customFormat="1" ht="18" x14ac:dyDescent="0.35">
      <c r="A36" s="282" t="s">
        <v>528</v>
      </c>
    </row>
    <row r="37" spans="1:17" s="256" customFormat="1" ht="18" x14ac:dyDescent="0.35">
      <c r="A37" s="282" t="s">
        <v>529</v>
      </c>
    </row>
    <row r="38" spans="1:17" ht="18" x14ac:dyDescent="0.35">
      <c r="A38" s="282" t="s">
        <v>533</v>
      </c>
    </row>
    <row r="43" spans="1:17" x14ac:dyDescent="0.3">
      <c r="Q43" s="247"/>
    </row>
    <row r="57" spans="17:17" x14ac:dyDescent="0.3">
      <c r="Q57" s="250">
        <f>Sheet1!B50/Sheet1!A50</f>
        <v>0.29787234042553196</v>
      </c>
    </row>
  </sheetData>
  <mergeCells count="1">
    <mergeCell ref="C20:D20"/>
  </mergeCells>
  <hyperlinks>
    <hyperlink ref="A34" r:id="rId1"/>
    <hyperlink ref="A35" r:id="rId2"/>
    <hyperlink ref="A36" r:id="rId3"/>
    <hyperlink ref="A37" r:id="rId4"/>
    <hyperlink ref="A38" r:id="rId5"/>
  </hyperlinks>
  <pageMargins left="0.7" right="0.7" top="0.75" bottom="0.75" header="0.3" footer="0.3"/>
  <pageSetup orientation="landscape" r:id="rId6"/>
  <ignoredErrors>
    <ignoredError sqref="C13 C15:C17" evalError="1"/>
  </ignoredErrors>
  <drawing r:id="rId7"/>
  <legacyDrawing r:id="rId8"/>
  <oleObjects>
    <mc:AlternateContent xmlns:mc="http://schemas.openxmlformats.org/markup-compatibility/2006">
      <mc:Choice Requires="x14">
        <oleObject progId="Acrobat Document" dvAspect="DVASPECT_ICON" shapeId="18437" r:id="rId9">
          <objectPr defaultSize="0" r:id="rId10">
            <anchor moveWithCells="1">
              <from>
                <xdr:col>2</xdr:col>
                <xdr:colOff>60960</xdr:colOff>
                <xdr:row>19</xdr:row>
                <xdr:rowOff>38100</xdr:rowOff>
              </from>
              <to>
                <xdr:col>2</xdr:col>
                <xdr:colOff>998220</xdr:colOff>
                <xdr:row>19</xdr:row>
                <xdr:rowOff>807720</xdr:rowOff>
              </to>
            </anchor>
          </objectPr>
        </oleObject>
      </mc:Choice>
      <mc:Fallback>
        <oleObject progId="Acrobat Document" dvAspect="DVASPECT_ICON" shapeId="18437" r:id="rId9"/>
      </mc:Fallback>
    </mc:AlternateContent>
    <mc:AlternateContent xmlns:mc="http://schemas.openxmlformats.org/markup-compatibility/2006">
      <mc:Choice Requires="x14">
        <oleObject progId="Document" dvAspect="DVASPECT_ICON" shapeId="18438" r:id="rId11">
          <objectPr defaultSize="0" r:id="rId12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914400</xdr:colOff>
                <xdr:row>34</xdr:row>
                <xdr:rowOff>106680</xdr:rowOff>
              </to>
            </anchor>
          </objectPr>
        </oleObject>
      </mc:Choice>
      <mc:Fallback>
        <oleObject progId="Document" dvAspect="DVASPECT_ICON" shapeId="18438" r:id="rId11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3"/>
  <sheetViews>
    <sheetView workbookViewId="0">
      <selection activeCell="G18" sqref="G18"/>
    </sheetView>
  </sheetViews>
  <sheetFormatPr defaultRowHeight="14.4" x14ac:dyDescent="0.3"/>
  <cols>
    <col min="1" max="1" width="11.6640625" customWidth="1"/>
    <col min="2" max="2" width="20.44140625" bestFit="1" customWidth="1"/>
  </cols>
  <sheetData>
    <row r="3" spans="1:2" ht="28.8" x14ac:dyDescent="0.3">
      <c r="A3" s="246" t="s">
        <v>509</v>
      </c>
      <c r="B3" s="245" t="s">
        <v>510</v>
      </c>
    </row>
    <row r="4" spans="1:2" x14ac:dyDescent="0.3">
      <c r="A4" s="76">
        <v>0.01</v>
      </c>
      <c r="B4" s="244">
        <f>SUM(A4*'Pricing Curve'!$Q$57)</f>
        <v>2.9787234042553197E-3</v>
      </c>
    </row>
    <row r="5" spans="1:2" x14ac:dyDescent="0.3">
      <c r="A5" s="76">
        <v>0.02</v>
      </c>
      <c r="B5" s="244">
        <f>SUM(A5*'Pricing Curve'!$Q$57)</f>
        <v>5.9574468085106394E-3</v>
      </c>
    </row>
    <row r="6" spans="1:2" x14ac:dyDescent="0.3">
      <c r="A6" s="76">
        <v>0.03</v>
      </c>
      <c r="B6" s="244">
        <f>SUM(A6*'Pricing Curve'!$Q$57)</f>
        <v>8.9361702127659579E-3</v>
      </c>
    </row>
    <row r="7" spans="1:2" x14ac:dyDescent="0.3">
      <c r="A7" s="76">
        <v>0.04</v>
      </c>
      <c r="B7" s="244">
        <f>SUM(A7*'Pricing Curve'!$Q$57)</f>
        <v>1.1914893617021279E-2</v>
      </c>
    </row>
    <row r="8" spans="1:2" x14ac:dyDescent="0.3">
      <c r="A8" s="76">
        <v>0.05</v>
      </c>
      <c r="B8" s="244">
        <f>SUM(A8*'Pricing Curve'!$Q$57)</f>
        <v>1.4893617021276598E-2</v>
      </c>
    </row>
    <row r="9" spans="1:2" x14ac:dyDescent="0.3">
      <c r="A9" s="76">
        <v>0.06</v>
      </c>
      <c r="B9" s="244">
        <f>SUM(A9*'Pricing Curve'!$Q$57)</f>
        <v>1.7872340425531916E-2</v>
      </c>
    </row>
    <row r="10" spans="1:2" x14ac:dyDescent="0.3">
      <c r="A10" s="76">
        <v>7.0000000000000007E-2</v>
      </c>
      <c r="B10" s="244">
        <f>SUM(A10*'Pricing Curve'!$Q$57)</f>
        <v>2.0851063829787238E-2</v>
      </c>
    </row>
    <row r="11" spans="1:2" x14ac:dyDescent="0.3">
      <c r="A11" s="76">
        <v>0.08</v>
      </c>
      <c r="B11" s="244">
        <f>SUM(A11*'Pricing Curve'!$Q$57)</f>
        <v>2.3829787234042558E-2</v>
      </c>
    </row>
    <row r="12" spans="1:2" x14ac:dyDescent="0.3">
      <c r="A12" s="76">
        <v>0.09</v>
      </c>
      <c r="B12" s="244">
        <f>SUM(A12*'Pricing Curve'!$Q$57)</f>
        <v>2.6808510638297874E-2</v>
      </c>
    </row>
    <row r="13" spans="1:2" x14ac:dyDescent="0.3">
      <c r="A13" s="76">
        <v>0.1</v>
      </c>
      <c r="B13" s="244">
        <f>SUM(A13*'Pricing Curve'!$Q$57)</f>
        <v>2.9787234042553196E-2</v>
      </c>
    </row>
    <row r="14" spans="1:2" x14ac:dyDescent="0.3">
      <c r="A14" s="76">
        <v>0.11</v>
      </c>
      <c r="B14" s="244">
        <f>SUM(A14*'Pricing Curve'!$Q$57)</f>
        <v>3.2765957446808512E-2</v>
      </c>
    </row>
    <row r="15" spans="1:2" x14ac:dyDescent="0.3">
      <c r="A15" s="76">
        <v>0.12</v>
      </c>
      <c r="B15" s="244">
        <f>SUM(A15*'Pricing Curve'!$Q$57)</f>
        <v>3.5744680851063831E-2</v>
      </c>
    </row>
    <row r="16" spans="1:2" x14ac:dyDescent="0.3">
      <c r="A16" s="76">
        <v>0.13</v>
      </c>
      <c r="B16" s="244">
        <f>SUM(A16*'Pricing Curve'!$Q$57)</f>
        <v>3.8723404255319158E-2</v>
      </c>
    </row>
    <row r="17" spans="1:2" x14ac:dyDescent="0.3">
      <c r="A17" s="76">
        <v>0.14000000000000001</v>
      </c>
      <c r="B17" s="244">
        <f>SUM(A17*'Pricing Curve'!$Q$57)</f>
        <v>4.1702127659574477E-2</v>
      </c>
    </row>
    <row r="18" spans="1:2" x14ac:dyDescent="0.3">
      <c r="A18" s="76">
        <v>0.15</v>
      </c>
      <c r="B18" s="244">
        <f>SUM(A18*'Pricing Curve'!$Q$57)</f>
        <v>4.4680851063829789E-2</v>
      </c>
    </row>
    <row r="19" spans="1:2" x14ac:dyDescent="0.3">
      <c r="A19" s="76">
        <v>0.16</v>
      </c>
      <c r="B19" s="244">
        <f>SUM(A19*'Pricing Curve'!$Q$57)</f>
        <v>4.7659574468085115E-2</v>
      </c>
    </row>
    <row r="20" spans="1:2" x14ac:dyDescent="0.3">
      <c r="A20" s="76">
        <v>0.17</v>
      </c>
      <c r="B20" s="244">
        <f>SUM(A20*'Pricing Curve'!$Q$57)</f>
        <v>5.0638297872340435E-2</v>
      </c>
    </row>
    <row r="21" spans="1:2" x14ac:dyDescent="0.3">
      <c r="A21" s="76">
        <v>0.18</v>
      </c>
      <c r="B21" s="244">
        <f>SUM(A21*'Pricing Curve'!$Q$57)</f>
        <v>5.3617021276595747E-2</v>
      </c>
    </row>
    <row r="22" spans="1:2" x14ac:dyDescent="0.3">
      <c r="A22" s="76">
        <v>0.19</v>
      </c>
      <c r="B22" s="244">
        <f>SUM(A22*'Pricing Curve'!$Q$57)</f>
        <v>5.6595744680851073E-2</v>
      </c>
    </row>
    <row r="23" spans="1:2" x14ac:dyDescent="0.3">
      <c r="A23" s="76">
        <v>0.2</v>
      </c>
      <c r="B23" s="244">
        <f>SUM(A23*'Pricing Curve'!$Q$57)</f>
        <v>5.9574468085106393E-2</v>
      </c>
    </row>
    <row r="24" spans="1:2" x14ac:dyDescent="0.3">
      <c r="A24" s="76">
        <v>0.21</v>
      </c>
      <c r="B24" s="244">
        <f>SUM(A24*'Pricing Curve'!$Q$57)</f>
        <v>6.2553191489361712E-2</v>
      </c>
    </row>
    <row r="25" spans="1:2" x14ac:dyDescent="0.3">
      <c r="A25" s="76">
        <v>0.22</v>
      </c>
      <c r="B25" s="244">
        <f>SUM(A25*'Pricing Curve'!$Q$57)</f>
        <v>6.5531914893617024E-2</v>
      </c>
    </row>
    <row r="26" spans="1:2" x14ac:dyDescent="0.3">
      <c r="A26" s="76">
        <v>0.23</v>
      </c>
      <c r="B26" s="244">
        <f>SUM(A26*'Pricing Curve'!$Q$57)</f>
        <v>6.851063829787235E-2</v>
      </c>
    </row>
    <row r="27" spans="1:2" x14ac:dyDescent="0.3">
      <c r="A27" s="76">
        <v>0.24</v>
      </c>
      <c r="B27" s="244">
        <f>SUM(A27*'Pricing Curve'!$Q$57)</f>
        <v>7.1489361702127663E-2</v>
      </c>
    </row>
    <row r="28" spans="1:2" x14ac:dyDescent="0.3">
      <c r="A28" s="76">
        <v>0.25</v>
      </c>
      <c r="B28" s="244">
        <f>SUM(A28*'Pricing Curve'!$Q$57)</f>
        <v>7.4468085106382989E-2</v>
      </c>
    </row>
    <row r="29" spans="1:2" x14ac:dyDescent="0.3">
      <c r="A29" s="76">
        <v>0.26</v>
      </c>
      <c r="B29" s="244">
        <f>SUM(A29*'Pricing Curve'!$Q$57)</f>
        <v>7.7446808510638315E-2</v>
      </c>
    </row>
    <row r="30" spans="1:2" x14ac:dyDescent="0.3">
      <c r="A30" s="76">
        <v>0.27</v>
      </c>
      <c r="B30" s="244">
        <f>SUM(A30*'Pricing Curve'!$Q$57)</f>
        <v>8.0425531914893628E-2</v>
      </c>
    </row>
    <row r="31" spans="1:2" x14ac:dyDescent="0.3">
      <c r="A31" s="76">
        <v>0.28000000000000003</v>
      </c>
      <c r="B31" s="244">
        <f>SUM(A31*'Pricing Curve'!$Q$57)</f>
        <v>8.3404255319148954E-2</v>
      </c>
    </row>
    <row r="32" spans="1:2" x14ac:dyDescent="0.3">
      <c r="A32" s="76">
        <v>0.28999999999999998</v>
      </c>
      <c r="B32" s="244">
        <f>SUM(A32*'Pricing Curve'!$Q$57)</f>
        <v>8.6382978723404266E-2</v>
      </c>
    </row>
    <row r="33" spans="1:2" x14ac:dyDescent="0.3">
      <c r="A33" s="76">
        <v>0.3</v>
      </c>
      <c r="B33" s="244">
        <f>SUM(A33*'Pricing Curve'!$Q$57)</f>
        <v>8.9361702127659579E-2</v>
      </c>
    </row>
    <row r="34" spans="1:2" x14ac:dyDescent="0.3">
      <c r="A34" s="76">
        <v>0.31</v>
      </c>
      <c r="B34" s="244">
        <f>SUM(A34*'Pricing Curve'!$Q$57)</f>
        <v>9.2340425531914905E-2</v>
      </c>
    </row>
    <row r="35" spans="1:2" x14ac:dyDescent="0.3">
      <c r="A35" s="76">
        <v>0.32</v>
      </c>
      <c r="B35" s="244">
        <f>SUM(A35*'Pricing Curve'!$Q$57)</f>
        <v>9.5319148936170231E-2</v>
      </c>
    </row>
    <row r="36" spans="1:2" x14ac:dyDescent="0.3">
      <c r="A36" s="247">
        <v>0.33</v>
      </c>
      <c r="B36" s="244">
        <f>SUM(A36*'Pricing Curve'!$Q$57)</f>
        <v>9.8297872340425543E-2</v>
      </c>
    </row>
    <row r="37" spans="1:2" x14ac:dyDescent="0.3">
      <c r="A37" s="76">
        <v>0.34</v>
      </c>
      <c r="B37" s="244">
        <f>SUM(A37*'Pricing Curve'!$Q$57)</f>
        <v>0.10127659574468087</v>
      </c>
    </row>
    <row r="38" spans="1:2" x14ac:dyDescent="0.3">
      <c r="A38" s="76">
        <v>0.35</v>
      </c>
      <c r="B38" s="244">
        <f>SUM(A38*'Pricing Curve'!$Q$57)</f>
        <v>0.10425531914893618</v>
      </c>
    </row>
    <row r="39" spans="1:2" x14ac:dyDescent="0.3">
      <c r="A39" s="76">
        <v>0.36</v>
      </c>
      <c r="B39" s="244">
        <f>SUM(A39*'Pricing Curve'!$Q$57)</f>
        <v>0.10723404255319149</v>
      </c>
    </row>
    <row r="40" spans="1:2" x14ac:dyDescent="0.3">
      <c r="A40" s="76">
        <v>0.37</v>
      </c>
      <c r="B40" s="244">
        <f>SUM(A40*'Pricing Curve'!$Q$57)</f>
        <v>0.11021276595744682</v>
      </c>
    </row>
    <row r="41" spans="1:2" x14ac:dyDescent="0.3">
      <c r="A41" s="76">
        <v>0.38</v>
      </c>
      <c r="B41" s="244">
        <f>SUM(A41*'Pricing Curve'!$Q$57)</f>
        <v>0.11319148936170215</v>
      </c>
    </row>
    <row r="42" spans="1:2" x14ac:dyDescent="0.3">
      <c r="A42" s="76">
        <v>0.39</v>
      </c>
      <c r="B42" s="244">
        <f>SUM(A42*'Pricing Curve'!$Q$57)</f>
        <v>0.11617021276595747</v>
      </c>
    </row>
    <row r="43" spans="1:2" x14ac:dyDescent="0.3">
      <c r="A43" s="76">
        <v>0.4</v>
      </c>
      <c r="B43" s="244">
        <f>SUM(A43*'Pricing Curve'!$Q$57)</f>
        <v>0.11914893617021279</v>
      </c>
    </row>
    <row r="44" spans="1:2" x14ac:dyDescent="0.3">
      <c r="A44" s="76">
        <v>0.41</v>
      </c>
      <c r="B44" s="244">
        <f>SUM(A44*'Pricing Curve'!$Q$57)</f>
        <v>0.1221276595744681</v>
      </c>
    </row>
    <row r="45" spans="1:2" x14ac:dyDescent="0.3">
      <c r="A45" s="76">
        <v>0.42</v>
      </c>
      <c r="B45" s="244">
        <f>SUM(A45*'Pricing Curve'!$Q$57)</f>
        <v>0.12510638297872342</v>
      </c>
    </row>
    <row r="46" spans="1:2" x14ac:dyDescent="0.3">
      <c r="A46" s="76">
        <v>0.43</v>
      </c>
      <c r="B46" s="244">
        <f>SUM(A46*'Pricing Curve'!$Q$57)</f>
        <v>0.12808510638297874</v>
      </c>
    </row>
    <row r="47" spans="1:2" x14ac:dyDescent="0.3">
      <c r="A47" s="76">
        <v>0.44</v>
      </c>
      <c r="B47" s="244">
        <f>SUM(A47*'Pricing Curve'!$Q$57)</f>
        <v>0.13106382978723405</v>
      </c>
    </row>
    <row r="48" spans="1:2" x14ac:dyDescent="0.3">
      <c r="A48" s="76">
        <v>0.45</v>
      </c>
      <c r="B48" s="244">
        <f>SUM(A48*'Pricing Curve'!$Q$57)</f>
        <v>0.13404255319148939</v>
      </c>
    </row>
    <row r="49" spans="1:2" x14ac:dyDescent="0.3">
      <c r="A49" s="76">
        <v>0.46</v>
      </c>
      <c r="B49" s="244">
        <f>SUM(A49*'Pricing Curve'!$Q$57)</f>
        <v>0.1370212765957447</v>
      </c>
    </row>
    <row r="50" spans="1:2" x14ac:dyDescent="0.3">
      <c r="A50" s="248">
        <v>0.47</v>
      </c>
      <c r="B50" s="249">
        <v>0.14000000000000001</v>
      </c>
    </row>
    <row r="51" spans="1:2" x14ac:dyDescent="0.3">
      <c r="A51" s="76">
        <v>0.48</v>
      </c>
      <c r="B51" s="244">
        <f>SUM(A51*'Pricing Curve'!$Q$57)</f>
        <v>0.14297872340425533</v>
      </c>
    </row>
    <row r="52" spans="1:2" x14ac:dyDescent="0.3">
      <c r="A52" s="76">
        <v>0.49</v>
      </c>
      <c r="B52" s="244">
        <f>SUM(A52*'Pricing Curve'!$Q$57)</f>
        <v>0.14595744680851067</v>
      </c>
    </row>
    <row r="53" spans="1:2" x14ac:dyDescent="0.3">
      <c r="A53" s="76">
        <v>0.5</v>
      </c>
      <c r="B53" s="244">
        <f>SUM(A53*'Pricing Curve'!$Q$57)</f>
        <v>0.14893617021276598</v>
      </c>
    </row>
    <row r="54" spans="1:2" x14ac:dyDescent="0.3">
      <c r="A54" s="76">
        <v>0.51</v>
      </c>
      <c r="B54" s="244">
        <f>SUM(A54*'Pricing Curve'!$Q$57)</f>
        <v>0.15191489361702129</v>
      </c>
    </row>
    <row r="55" spans="1:2" x14ac:dyDescent="0.3">
      <c r="A55" s="76">
        <v>0.52</v>
      </c>
      <c r="B55" s="244">
        <f>SUM(A55*'Pricing Curve'!$Q$57)</f>
        <v>0.15489361702127663</v>
      </c>
    </row>
    <row r="56" spans="1:2" x14ac:dyDescent="0.3">
      <c r="A56" s="76">
        <v>0.53</v>
      </c>
      <c r="B56" s="244">
        <f>SUM(A56*'Pricing Curve'!$Q$57)</f>
        <v>0.15787234042553194</v>
      </c>
    </row>
    <row r="57" spans="1:2" x14ac:dyDescent="0.3">
      <c r="A57" s="76">
        <v>0.54</v>
      </c>
      <c r="B57" s="244">
        <f>SUM(A57*'Pricing Curve'!$Q$57)</f>
        <v>0.16085106382978726</v>
      </c>
    </row>
    <row r="58" spans="1:2" x14ac:dyDescent="0.3">
      <c r="A58" s="76">
        <v>0.55000000000000004</v>
      </c>
      <c r="B58" s="244">
        <f>SUM(A58*'Pricing Curve'!$Q$57)</f>
        <v>0.1638297872340426</v>
      </c>
    </row>
    <row r="59" spans="1:2" x14ac:dyDescent="0.3">
      <c r="A59" s="76">
        <v>0.56000000000000005</v>
      </c>
      <c r="B59" s="244">
        <f>SUM(A59*'Pricing Curve'!$Q$57)</f>
        <v>0.16680851063829791</v>
      </c>
    </row>
    <row r="60" spans="1:2" x14ac:dyDescent="0.3">
      <c r="A60" s="76">
        <v>0.56999999999999995</v>
      </c>
      <c r="B60" s="244">
        <f>SUM(A60*'Pricing Curve'!$Q$57)</f>
        <v>0.16978723404255319</v>
      </c>
    </row>
    <row r="61" spans="1:2" x14ac:dyDescent="0.3">
      <c r="A61" s="76">
        <v>0.57999999999999996</v>
      </c>
      <c r="B61" s="244">
        <f>SUM(A61*'Pricing Curve'!$Q$57)</f>
        <v>0.17276595744680853</v>
      </c>
    </row>
    <row r="62" spans="1:2" x14ac:dyDescent="0.3">
      <c r="A62" s="76">
        <v>0.59</v>
      </c>
      <c r="B62" s="244">
        <f>SUM(A62*'Pricing Curve'!$Q$57)</f>
        <v>0.17574468085106384</v>
      </c>
    </row>
    <row r="63" spans="1:2" x14ac:dyDescent="0.3">
      <c r="A63" s="76">
        <v>0.6</v>
      </c>
      <c r="B63" s="244">
        <f>SUM(A63*'Pricing Curve'!$Q$57)</f>
        <v>0.17872340425531916</v>
      </c>
    </row>
    <row r="64" spans="1:2" x14ac:dyDescent="0.3">
      <c r="A64" s="76">
        <v>0.61</v>
      </c>
      <c r="B64" s="244">
        <f>SUM(A64*'Pricing Curve'!$Q$57)</f>
        <v>0.1817021276595745</v>
      </c>
    </row>
    <row r="65" spans="1:2" x14ac:dyDescent="0.3">
      <c r="A65" s="76">
        <v>0.62</v>
      </c>
      <c r="B65" s="244">
        <f>SUM(A65*'Pricing Curve'!$Q$57)</f>
        <v>0.18468085106382981</v>
      </c>
    </row>
    <row r="66" spans="1:2" x14ac:dyDescent="0.3">
      <c r="A66" s="76">
        <v>0.63</v>
      </c>
      <c r="B66" s="244">
        <f>SUM(A66*'Pricing Curve'!$Q$57)</f>
        <v>0.18765957446808512</v>
      </c>
    </row>
    <row r="67" spans="1:2" x14ac:dyDescent="0.3">
      <c r="A67" s="76">
        <v>0.64</v>
      </c>
      <c r="B67" s="244">
        <f>SUM(A67*'Pricing Curve'!$Q$57)</f>
        <v>0.19063829787234046</v>
      </c>
    </row>
    <row r="68" spans="1:2" x14ac:dyDescent="0.3">
      <c r="A68" s="76">
        <v>0.65</v>
      </c>
      <c r="B68" s="244">
        <f>SUM(A68*'Pricing Curve'!$Q$57)</f>
        <v>0.19361702127659577</v>
      </c>
    </row>
    <row r="69" spans="1:2" x14ac:dyDescent="0.3">
      <c r="A69" s="76">
        <v>0.66</v>
      </c>
      <c r="B69" s="244">
        <f>SUM(A69*'Pricing Curve'!$Q$57)</f>
        <v>0.19659574468085109</v>
      </c>
    </row>
    <row r="70" spans="1:2" x14ac:dyDescent="0.3">
      <c r="A70" s="76">
        <v>0.67</v>
      </c>
      <c r="B70" s="244">
        <f>SUM(A70*'Pricing Curve'!$Q$57)</f>
        <v>0.19957446808510643</v>
      </c>
    </row>
    <row r="71" spans="1:2" x14ac:dyDescent="0.3">
      <c r="A71" s="76">
        <v>0.68</v>
      </c>
      <c r="B71" s="244">
        <f>SUM(A71*'Pricing Curve'!$Q$57)</f>
        <v>0.20255319148936174</v>
      </c>
    </row>
    <row r="72" spans="1:2" x14ac:dyDescent="0.3">
      <c r="A72" s="76">
        <v>0.69</v>
      </c>
      <c r="B72" s="244">
        <f>SUM(A72*'Pricing Curve'!$Q$57)</f>
        <v>0.20553191489361702</v>
      </c>
    </row>
    <row r="73" spans="1:2" x14ac:dyDescent="0.3">
      <c r="A73" s="76">
        <v>0.7</v>
      </c>
      <c r="B73" s="244">
        <f>SUM(A73*'Pricing Curve'!$Q$57)</f>
        <v>0.20851063829787236</v>
      </c>
    </row>
    <row r="74" spans="1:2" x14ac:dyDescent="0.3">
      <c r="A74" s="76">
        <v>0.71</v>
      </c>
      <c r="B74" s="244">
        <f>SUM(A74*'Pricing Curve'!$Q$57)</f>
        <v>0.21148936170212768</v>
      </c>
    </row>
    <row r="75" spans="1:2" x14ac:dyDescent="0.3">
      <c r="A75" s="76">
        <v>0.72</v>
      </c>
      <c r="B75" s="244">
        <f>SUM(A75*'Pricing Curve'!$Q$57)</f>
        <v>0.21446808510638299</v>
      </c>
    </row>
    <row r="76" spans="1:2" x14ac:dyDescent="0.3">
      <c r="A76" s="76">
        <v>0.73</v>
      </c>
      <c r="B76" s="244">
        <f>SUM(A76*'Pricing Curve'!$Q$57)</f>
        <v>0.21744680851063833</v>
      </c>
    </row>
    <row r="77" spans="1:2" x14ac:dyDescent="0.3">
      <c r="A77" s="76">
        <v>0.74</v>
      </c>
      <c r="B77" s="244">
        <f>SUM(A77*'Pricing Curve'!$Q$57)</f>
        <v>0.22042553191489364</v>
      </c>
    </row>
    <row r="78" spans="1:2" x14ac:dyDescent="0.3">
      <c r="A78" s="76">
        <v>0.75</v>
      </c>
      <c r="B78" s="244">
        <f>SUM(A78*'Pricing Curve'!$Q$57)</f>
        <v>0.22340425531914898</v>
      </c>
    </row>
    <row r="79" spans="1:2" x14ac:dyDescent="0.3">
      <c r="A79" s="76">
        <v>0.76</v>
      </c>
      <c r="B79" s="244">
        <f>SUM(A79*'Pricing Curve'!$Q$57)</f>
        <v>0.22638297872340429</v>
      </c>
    </row>
    <row r="80" spans="1:2" x14ac:dyDescent="0.3">
      <c r="A80" s="76">
        <v>0.77</v>
      </c>
      <c r="B80" s="244">
        <f>SUM(A80*'Pricing Curve'!$Q$57)</f>
        <v>0.22936170212765961</v>
      </c>
    </row>
    <row r="81" spans="1:2" x14ac:dyDescent="0.3">
      <c r="A81" s="76">
        <v>0.78</v>
      </c>
      <c r="B81" s="244">
        <f>SUM(A81*'Pricing Curve'!$Q$57)</f>
        <v>0.23234042553191495</v>
      </c>
    </row>
    <row r="82" spans="1:2" x14ac:dyDescent="0.3">
      <c r="A82" s="76">
        <v>0.79</v>
      </c>
      <c r="B82" s="244">
        <f>SUM(A82*'Pricing Curve'!$Q$57)</f>
        <v>0.23531914893617026</v>
      </c>
    </row>
    <row r="83" spans="1:2" x14ac:dyDescent="0.3">
      <c r="A83" s="76">
        <v>0.8</v>
      </c>
      <c r="B83" s="244">
        <f>SUM(A83*'Pricing Curve'!$Q$57)</f>
        <v>0.23829787234042557</v>
      </c>
    </row>
    <row r="84" spans="1:2" x14ac:dyDescent="0.3">
      <c r="A84" s="76">
        <v>0.81</v>
      </c>
      <c r="B84" s="244">
        <f>SUM(A84*'Pricing Curve'!$Q$57)</f>
        <v>0.24127659574468091</v>
      </c>
    </row>
    <row r="85" spans="1:2" x14ac:dyDescent="0.3">
      <c r="A85" s="76">
        <v>0.82</v>
      </c>
      <c r="B85" s="244">
        <f>SUM(A85*'Pricing Curve'!$Q$57)</f>
        <v>0.2442553191489362</v>
      </c>
    </row>
    <row r="86" spans="1:2" x14ac:dyDescent="0.3">
      <c r="A86" s="76">
        <v>0.83</v>
      </c>
      <c r="B86" s="244">
        <f>SUM(A86*'Pricing Curve'!$Q$57)</f>
        <v>0.24723404255319151</v>
      </c>
    </row>
    <row r="87" spans="1:2" x14ac:dyDescent="0.3">
      <c r="A87" s="76">
        <v>0.84</v>
      </c>
      <c r="B87" s="244">
        <f>SUM(A87*'Pricing Curve'!$Q$57)</f>
        <v>0.25021276595744685</v>
      </c>
    </row>
    <row r="88" spans="1:2" x14ac:dyDescent="0.3">
      <c r="A88" s="76">
        <v>0.85</v>
      </c>
      <c r="B88" s="244">
        <f>SUM(A88*'Pricing Curve'!$Q$57)</f>
        <v>0.25319148936170216</v>
      </c>
    </row>
    <row r="89" spans="1:2" x14ac:dyDescent="0.3">
      <c r="A89" s="76">
        <v>0.86</v>
      </c>
      <c r="B89" s="244">
        <f>SUM(A89*'Pricing Curve'!$Q$57)</f>
        <v>0.25617021276595747</v>
      </c>
    </row>
    <row r="90" spans="1:2" x14ac:dyDescent="0.3">
      <c r="A90" s="76">
        <v>0.87</v>
      </c>
      <c r="B90" s="244">
        <f>SUM(A90*'Pricing Curve'!$Q$57)</f>
        <v>0.25914893617021278</v>
      </c>
    </row>
    <row r="91" spans="1:2" x14ac:dyDescent="0.3">
      <c r="A91" s="76">
        <v>0.88</v>
      </c>
      <c r="B91" s="244">
        <f>SUM(A91*'Pricing Curve'!$Q$57)</f>
        <v>0.2621276595744681</v>
      </c>
    </row>
    <row r="92" spans="1:2" x14ac:dyDescent="0.3">
      <c r="A92" s="76">
        <v>0.89</v>
      </c>
      <c r="B92" s="244">
        <f>SUM(A92*'Pricing Curve'!$Q$57)</f>
        <v>0.26510638297872346</v>
      </c>
    </row>
    <row r="93" spans="1:2" x14ac:dyDescent="0.3">
      <c r="A93" s="76">
        <v>0.9</v>
      </c>
      <c r="B93" s="244">
        <f>SUM(A93*'Pricing Curve'!$Q$57)</f>
        <v>0.26808510638297878</v>
      </c>
    </row>
    <row r="94" spans="1:2" x14ac:dyDescent="0.3">
      <c r="A94" s="76">
        <v>0.91</v>
      </c>
      <c r="B94" s="244">
        <f>SUM(A94*'Pricing Curve'!$Q$57)</f>
        <v>0.27106382978723409</v>
      </c>
    </row>
    <row r="95" spans="1:2" x14ac:dyDescent="0.3">
      <c r="A95" s="76">
        <v>0.92</v>
      </c>
      <c r="B95" s="244">
        <f>SUM(A95*'Pricing Curve'!$Q$57)</f>
        <v>0.2740425531914894</v>
      </c>
    </row>
    <row r="96" spans="1:2" x14ac:dyDescent="0.3">
      <c r="A96" s="76">
        <v>0.93</v>
      </c>
      <c r="B96" s="244">
        <f>SUM(A96*'Pricing Curve'!$Q$57)</f>
        <v>0.27702127659574471</v>
      </c>
    </row>
    <row r="97" spans="1:2" x14ac:dyDescent="0.3">
      <c r="A97" s="76">
        <v>0.94</v>
      </c>
      <c r="B97" s="244">
        <f>SUM(A97*'Pricing Curve'!$Q$57)</f>
        <v>0.28000000000000003</v>
      </c>
    </row>
    <row r="98" spans="1:2" x14ac:dyDescent="0.3">
      <c r="A98" s="76">
        <v>0.95</v>
      </c>
      <c r="B98" s="244">
        <f>SUM(A98*'Pricing Curve'!$Q$57)</f>
        <v>0.28297872340425534</v>
      </c>
    </row>
    <row r="99" spans="1:2" x14ac:dyDescent="0.3">
      <c r="A99" s="76">
        <v>0.96</v>
      </c>
      <c r="B99" s="244">
        <f>SUM(A99*'Pricing Curve'!$Q$57)</f>
        <v>0.28595744680851065</v>
      </c>
    </row>
    <row r="100" spans="1:2" x14ac:dyDescent="0.3">
      <c r="A100" s="76">
        <v>0.97</v>
      </c>
      <c r="B100" s="244">
        <f>SUM(A100*'Pricing Curve'!$Q$57)</f>
        <v>0.28893617021276596</v>
      </c>
    </row>
    <row r="101" spans="1:2" x14ac:dyDescent="0.3">
      <c r="A101" s="76">
        <v>0.98</v>
      </c>
      <c r="B101" s="244">
        <f>SUM(A101*'Pricing Curve'!$Q$57)</f>
        <v>0.29191489361702133</v>
      </c>
    </row>
    <row r="102" spans="1:2" x14ac:dyDescent="0.3">
      <c r="A102" s="76">
        <v>0.99</v>
      </c>
      <c r="B102" s="244">
        <f>SUM(A102*'Pricing Curve'!$Q$57)</f>
        <v>0.29489361702127664</v>
      </c>
    </row>
    <row r="103" spans="1:2" x14ac:dyDescent="0.3">
      <c r="A103" s="76">
        <v>1</v>
      </c>
      <c r="B103" s="244">
        <f>SUM(A103*'Pricing Curve'!$Q$57)</f>
        <v>0.29787234042553196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061b4-0b03-43c6-91ea-1a3cee598124">
      <Terms xmlns="http://schemas.microsoft.com/office/infopath/2007/PartnerControls"/>
    </lcf76f155ced4ddcb4097134ff3c332f>
    <TaxCatchAll xmlns="10c48734-93df-4c09-b5ae-ca41465c0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D3AE988B8A549B14C5ED5B1521827" ma:contentTypeVersion="7" ma:contentTypeDescription="Create a new document." ma:contentTypeScope="" ma:versionID="e18d09ebf5b9d5488f1e05a442b468a4">
  <xsd:schema xmlns:xsd="http://www.w3.org/2001/XMLSchema" xmlns:xs="http://www.w3.org/2001/XMLSchema" xmlns:p="http://schemas.microsoft.com/office/2006/metadata/properties" xmlns:ns2="46ea65b0-9c92-49fd-bb39-7ce9aaf5cfd4" xmlns:ns3="a7e664f5-3cfe-42d2-a6f2-45d1368384bc" xmlns:ns4="904061b4-0b03-43c6-91ea-1a3cee598124" xmlns:ns5="10c48734-93df-4c09-b5ae-ca41465c0d60" targetNamespace="http://schemas.microsoft.com/office/2006/metadata/properties" ma:root="true" ma:fieldsID="fa412dfa8dfc039939098fd5bb2ae4b4" ns2:_="" ns3:_="" ns4:_="" ns5:_="">
    <xsd:import namespace="46ea65b0-9c92-49fd-bb39-7ce9aaf5cfd4"/>
    <xsd:import namespace="a7e664f5-3cfe-42d2-a6f2-45d1368384bc"/>
    <xsd:import namespace="904061b4-0b03-43c6-91ea-1a3cee598124"/>
    <xsd:import namespace="10c48734-93df-4c09-b5ae-ca41465c0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5:TaxCatchAll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a65b0-9c92-49fd-bb39-7ce9aaf5c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664f5-3cfe-42d2-a6f2-45d136838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061b4-0b03-43c6-91ea-1a3cee598124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ebfe9c5-0821-4100-a7f8-2a87d367cf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48734-93df-4c09-b5ae-ca41465c0d6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0c48734-93df-4c09-b5ae-ca41465c0d60}" ma:internalName="TaxCatchAll" ma:showField="CatchAllData" ma:web="133c66ec-14d5-4675-acea-bd382706e1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B0770-B0CA-4710-9575-B04EFE999616}">
  <ds:schemaRefs>
    <ds:schemaRef ds:uri="http://purl.org/dc/terms/"/>
    <ds:schemaRef ds:uri="http://schemas.microsoft.com/office/2006/documentManagement/types"/>
    <ds:schemaRef ds:uri="10c48734-93df-4c09-b5ae-ca41465c0d60"/>
    <ds:schemaRef ds:uri="a7e664f5-3cfe-42d2-a6f2-45d1368384bc"/>
    <ds:schemaRef ds:uri="http://purl.org/dc/elements/1.1/"/>
    <ds:schemaRef ds:uri="http://schemas.microsoft.com/office/2006/metadata/properties"/>
    <ds:schemaRef ds:uri="46ea65b0-9c92-49fd-bb39-7ce9aaf5cfd4"/>
    <ds:schemaRef ds:uri="http://schemas.microsoft.com/office/infopath/2007/PartnerControls"/>
    <ds:schemaRef ds:uri="http://schemas.openxmlformats.org/package/2006/metadata/core-properties"/>
    <ds:schemaRef ds:uri="904061b4-0b03-43c6-91ea-1a3cee59812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29C05B-4313-4CB7-8DAF-E25AA4092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D5533-585F-4219-BA82-9C4E03E1E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a65b0-9c92-49fd-bb39-7ce9aaf5cfd4"/>
    <ds:schemaRef ds:uri="a7e664f5-3cfe-42d2-a6f2-45d1368384bc"/>
    <ds:schemaRef ds:uri="904061b4-0b03-43c6-91ea-1a3cee598124"/>
    <ds:schemaRef ds:uri="10c48734-93df-4c09-b5ae-ca41465c0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FAC (BOUND)  2022</vt:lpstr>
      <vt:lpstr>Sheet2</vt:lpstr>
      <vt:lpstr>Sheet2 (2)</vt:lpstr>
      <vt:lpstr>Pricing Curve</vt:lpstr>
      <vt:lpstr>Sheet1</vt:lpstr>
      <vt:lpstr>ONP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Tomkins</dc:creator>
  <cp:lastModifiedBy>wfgadmin</cp:lastModifiedBy>
  <cp:lastPrinted>2023-07-27T14:55:24Z</cp:lastPrinted>
  <dcterms:created xsi:type="dcterms:W3CDTF">2016-11-28T13:31:09Z</dcterms:created>
  <dcterms:modified xsi:type="dcterms:W3CDTF">2023-10-23T19:27:51Z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0x0101001ACD3AE988B8A549B14C5ED5B1521827</vt:lpwstr>
  </property>
  <property fmtid="{D5CDD505-2E9C-101B-9397-08002B2CF9AE}" pid="3" name="MediaServiceImageTags">
    <vt:lpwstr/>
  </property>
  <property fmtid="{D5CDD505-2E9C-101B-9397-08002B2CF9AE}" pid="4" name="TitusGUID">
    <vt:lpwstr>fb7717b9-7afe-4368-98aa-1ad8e12b980a</vt:lpwstr>
  </property>
  <property fmtid="{D5CDD505-2E9C-101B-9397-08002B2CF9AE}" pid="5" name="AonClassification">
    <vt:lpwstr>ADC_class_100</vt:lpwstr>
  </property>
</Properties>
</file>