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BF\WFG\Underwriting Dept\"/>
    </mc:Choice>
  </mc:AlternateContent>
  <bookViews>
    <workbookView xWindow="240" yWindow="192" windowWidth="19440" windowHeight="972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G55" i="1" l="1"/>
  <c r="G54" i="1"/>
  <c r="G51" i="1"/>
  <c r="G49" i="1"/>
  <c r="G48" i="1"/>
  <c r="G45" i="1"/>
  <c r="G44" i="1"/>
  <c r="G43" i="1"/>
  <c r="G42" i="1"/>
  <c r="G40" i="1"/>
  <c r="G39" i="1"/>
  <c r="G38" i="1"/>
  <c r="G37" i="1"/>
  <c r="G36" i="1"/>
  <c r="G35" i="1"/>
  <c r="G34" i="1"/>
  <c r="G33" i="1"/>
  <c r="G31" i="1"/>
  <c r="G30" i="1"/>
  <c r="G29" i="1"/>
  <c r="G28" i="1"/>
  <c r="G22" i="1"/>
  <c r="G20" i="1"/>
  <c r="G19" i="1"/>
  <c r="G17" i="1"/>
  <c r="G15" i="1"/>
  <c r="G14" i="1"/>
  <c r="G12" i="1"/>
  <c r="G11" i="1"/>
  <c r="G9" i="1"/>
  <c r="G7" i="1"/>
  <c r="W7" i="1"/>
  <c r="H55" i="1" l="1"/>
  <c r="H54" i="1"/>
  <c r="H51" i="1"/>
  <c r="H49" i="1"/>
  <c r="H48" i="1"/>
  <c r="H45" i="1"/>
  <c r="H44" i="1"/>
  <c r="H43" i="1"/>
  <c r="H42" i="1"/>
  <c r="H40" i="1"/>
  <c r="H39" i="1"/>
  <c r="H38" i="1"/>
  <c r="H37" i="1"/>
  <c r="H36" i="1"/>
  <c r="H35" i="1"/>
  <c r="H34" i="1"/>
  <c r="H33" i="1"/>
  <c r="H31" i="1"/>
  <c r="H30" i="1"/>
  <c r="H29" i="1"/>
  <c r="H28" i="1"/>
  <c r="H22" i="1"/>
  <c r="H20" i="1"/>
  <c r="H19" i="1"/>
  <c r="H17" i="1"/>
  <c r="H15" i="1"/>
  <c r="H14" i="1"/>
  <c r="H12" i="1"/>
  <c r="H11" i="1"/>
  <c r="H9" i="1"/>
  <c r="H7" i="1"/>
  <c r="X7" i="1"/>
  <c r="I7" i="1"/>
  <c r="I55" i="1" l="1"/>
  <c r="I54" i="1"/>
  <c r="I51" i="1"/>
  <c r="I49" i="1"/>
  <c r="I48" i="1"/>
  <c r="I45" i="1"/>
  <c r="I44" i="1"/>
  <c r="I43" i="1"/>
  <c r="I42" i="1"/>
  <c r="I40" i="1"/>
  <c r="I39" i="1"/>
  <c r="I38" i="1"/>
  <c r="I37" i="1"/>
  <c r="I36" i="1"/>
  <c r="I35" i="1"/>
  <c r="I34" i="1"/>
  <c r="I33" i="1"/>
  <c r="I31" i="1"/>
  <c r="I30" i="1"/>
  <c r="I29" i="1"/>
  <c r="I28" i="1"/>
  <c r="I22" i="1"/>
  <c r="I20" i="1"/>
  <c r="I19" i="1"/>
  <c r="I17" i="1"/>
  <c r="I15" i="1"/>
  <c r="I14" i="1"/>
  <c r="I12" i="1"/>
  <c r="I11" i="1"/>
  <c r="I9" i="1"/>
  <c r="Y7" i="1"/>
  <c r="J55" i="1" l="1"/>
  <c r="J54" i="1"/>
  <c r="J51" i="1"/>
  <c r="J49" i="1"/>
  <c r="J48" i="1"/>
  <c r="J45" i="1"/>
  <c r="J44" i="1"/>
  <c r="J43" i="1"/>
  <c r="J42" i="1"/>
  <c r="J40" i="1"/>
  <c r="J39" i="1"/>
  <c r="J38" i="1"/>
  <c r="J37" i="1"/>
  <c r="J36" i="1"/>
  <c r="J35" i="1"/>
  <c r="J34" i="1"/>
  <c r="J33" i="1"/>
  <c r="J31" i="1"/>
  <c r="J30" i="1"/>
  <c r="J29" i="1"/>
  <c r="J28" i="1"/>
  <c r="J22" i="1"/>
  <c r="J20" i="1"/>
  <c r="J19" i="1"/>
  <c r="J17" i="1"/>
  <c r="J15" i="1"/>
  <c r="J14" i="1"/>
  <c r="J12" i="1"/>
  <c r="J11" i="1"/>
  <c r="J9" i="1"/>
  <c r="J7" i="1"/>
  <c r="Z7" i="1"/>
  <c r="AB7" i="1" l="1"/>
  <c r="AA7" i="1"/>
  <c r="K55" i="1" l="1"/>
  <c r="K54" i="1"/>
  <c r="K51" i="1"/>
  <c r="K49" i="1"/>
  <c r="K48" i="1"/>
  <c r="K45" i="1"/>
  <c r="K44" i="1"/>
  <c r="K43" i="1"/>
  <c r="K42" i="1"/>
  <c r="K40" i="1"/>
  <c r="K39" i="1"/>
  <c r="K38" i="1"/>
  <c r="K37" i="1"/>
  <c r="K36" i="1"/>
  <c r="K35" i="1"/>
  <c r="K34" i="1"/>
  <c r="K33" i="1"/>
  <c r="K31" i="1"/>
  <c r="K30" i="1"/>
  <c r="K29" i="1"/>
  <c r="K28" i="1"/>
  <c r="K22" i="1"/>
  <c r="K20" i="1"/>
  <c r="K19" i="1"/>
  <c r="K17" i="1"/>
  <c r="K15" i="1"/>
  <c r="K14" i="1"/>
  <c r="K12" i="1"/>
  <c r="K11" i="1"/>
  <c r="K9" i="1"/>
  <c r="K7" i="1"/>
  <c r="L55" i="1" l="1"/>
  <c r="L54" i="1"/>
  <c r="L51" i="1"/>
  <c r="L49" i="1"/>
  <c r="L48" i="1"/>
  <c r="L45" i="1"/>
  <c r="L44" i="1"/>
  <c r="L43" i="1"/>
  <c r="L42" i="1"/>
  <c r="L40" i="1"/>
  <c r="L39" i="1"/>
  <c r="L38" i="1"/>
  <c r="L37" i="1"/>
  <c r="L36" i="1"/>
  <c r="L35" i="1"/>
  <c r="L34" i="1"/>
  <c r="L33" i="1"/>
  <c r="L31" i="1"/>
  <c r="L30" i="1"/>
  <c r="L29" i="1"/>
  <c r="L28" i="1"/>
  <c r="L22" i="1"/>
  <c r="L20" i="1"/>
  <c r="L19" i="1"/>
  <c r="L17" i="1"/>
  <c r="L15" i="1"/>
  <c r="L14" i="1"/>
  <c r="L12" i="1"/>
  <c r="L11" i="1"/>
  <c r="L9" i="1"/>
  <c r="L7" i="1"/>
  <c r="L5" i="1"/>
  <c r="M55" i="1" l="1"/>
  <c r="M54" i="1"/>
  <c r="M51" i="1"/>
  <c r="M49" i="1"/>
  <c r="M48" i="1"/>
  <c r="M45" i="1"/>
  <c r="M44" i="1"/>
  <c r="M43" i="1"/>
  <c r="M42" i="1"/>
  <c r="M40" i="1"/>
  <c r="M39" i="1"/>
  <c r="M38" i="1"/>
  <c r="M37" i="1"/>
  <c r="M36" i="1"/>
  <c r="M35" i="1"/>
  <c r="M34" i="1"/>
  <c r="M33" i="1"/>
  <c r="M31" i="1"/>
  <c r="M30" i="1"/>
  <c r="M29" i="1"/>
  <c r="M28" i="1"/>
  <c r="M22" i="1"/>
  <c r="M20" i="1"/>
  <c r="M19" i="1"/>
  <c r="M17" i="1"/>
  <c r="M15" i="1"/>
  <c r="M14" i="1"/>
  <c r="M12" i="1"/>
  <c r="M11" i="1"/>
  <c r="M9" i="1"/>
  <c r="M7" i="1"/>
  <c r="AC8" i="1"/>
  <c r="N7" i="1" l="1"/>
  <c r="N55" i="1"/>
  <c r="N54" i="1"/>
  <c r="N51" i="1"/>
  <c r="N49" i="1"/>
  <c r="N48" i="1"/>
  <c r="N45" i="1"/>
  <c r="N44" i="1"/>
  <c r="N43" i="1"/>
  <c r="N42" i="1"/>
  <c r="N40" i="1"/>
  <c r="N39" i="1"/>
  <c r="N38" i="1"/>
  <c r="N37" i="1"/>
  <c r="N36" i="1"/>
  <c r="N35" i="1"/>
  <c r="N34" i="1"/>
  <c r="N33" i="1"/>
  <c r="N31" i="1"/>
  <c r="N30" i="1"/>
  <c r="N29" i="1"/>
  <c r="N28" i="1"/>
  <c r="N22" i="1"/>
  <c r="N20" i="1"/>
  <c r="N19" i="1"/>
  <c r="N17" i="1"/>
  <c r="N15" i="1"/>
  <c r="N14" i="1"/>
  <c r="N12" i="1"/>
  <c r="N11" i="1"/>
  <c r="N9" i="1"/>
  <c r="AD8" i="1"/>
  <c r="AD7" i="1"/>
  <c r="Q55" i="1" l="1"/>
  <c r="Q54" i="1"/>
  <c r="Q51" i="1"/>
  <c r="Q49" i="1"/>
  <c r="Q48" i="1"/>
  <c r="Q45" i="1"/>
  <c r="Q44" i="1"/>
  <c r="Q43" i="1"/>
  <c r="Q42" i="1"/>
  <c r="Q40" i="1"/>
  <c r="Q39" i="1"/>
  <c r="Q38" i="1"/>
  <c r="Q37" i="1"/>
  <c r="Q36" i="1"/>
  <c r="Q35" i="1"/>
  <c r="Q34" i="1"/>
  <c r="Q33" i="1"/>
  <c r="Q31" i="1"/>
  <c r="Q30" i="1"/>
  <c r="Q29" i="1"/>
  <c r="Q28" i="1"/>
  <c r="Q22" i="1"/>
  <c r="Q20" i="1"/>
  <c r="Q19" i="1"/>
  <c r="Q17" i="1"/>
  <c r="Q15" i="1"/>
  <c r="Q14" i="1"/>
  <c r="Q12" i="1"/>
  <c r="Q11" i="1"/>
  <c r="Q9" i="1"/>
  <c r="Q7" i="1"/>
  <c r="P55" i="1"/>
  <c r="P54" i="1"/>
  <c r="P51" i="1"/>
  <c r="P49" i="1"/>
  <c r="P48" i="1"/>
  <c r="P45" i="1"/>
  <c r="P44" i="1"/>
  <c r="P43" i="1"/>
  <c r="P42" i="1"/>
  <c r="P40" i="1"/>
  <c r="P39" i="1"/>
  <c r="P38" i="1"/>
  <c r="P37" i="1"/>
  <c r="P36" i="1"/>
  <c r="P35" i="1"/>
  <c r="P34" i="1"/>
  <c r="P33" i="1"/>
  <c r="P31" i="1"/>
  <c r="P30" i="1"/>
  <c r="P29" i="1"/>
  <c r="P28" i="1"/>
  <c r="P22" i="1"/>
  <c r="P20" i="1"/>
  <c r="P19" i="1"/>
  <c r="P17" i="1"/>
  <c r="P15" i="1"/>
  <c r="P14" i="1"/>
  <c r="P12" i="1"/>
  <c r="P11" i="1"/>
  <c r="P9" i="1"/>
  <c r="P7" i="1"/>
  <c r="AE7" i="1"/>
  <c r="AF7" i="1"/>
  <c r="AG8" i="1"/>
  <c r="AG7" i="1"/>
  <c r="AF8" i="1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8" i="1"/>
  <c r="A7" i="1"/>
  <c r="O48" i="1" l="1"/>
  <c r="O51" i="1"/>
  <c r="O38" i="1" l="1"/>
  <c r="O29" i="1"/>
  <c r="O17" i="1"/>
  <c r="O7" i="1"/>
  <c r="AE8" i="1"/>
  <c r="O45" i="1"/>
  <c r="O20" i="1"/>
  <c r="O14" i="1"/>
  <c r="O12" i="1"/>
  <c r="O28" i="1"/>
  <c r="O44" i="1"/>
  <c r="O54" i="1"/>
  <c r="O43" i="1"/>
  <c r="O39" i="1"/>
  <c r="O37" i="1"/>
  <c r="O33" i="1"/>
  <c r="O22" i="1"/>
  <c r="O49" i="1"/>
  <c r="O42" i="1"/>
  <c r="O40" i="1"/>
  <c r="O30" i="1"/>
  <c r="O15" i="1"/>
  <c r="O19" i="1"/>
  <c r="O31" i="1"/>
  <c r="O55" i="1"/>
  <c r="O36" i="1"/>
  <c r="O35" i="1"/>
  <c r="O34" i="1"/>
  <c r="O11" i="1"/>
  <c r="O9" i="1"/>
</calcChain>
</file>

<file path=xl/sharedStrings.xml><?xml version="1.0" encoding="utf-8"?>
<sst xmlns="http://schemas.openxmlformats.org/spreadsheetml/2006/main" count="147" uniqueCount="129">
  <si>
    <t>AL</t>
  </si>
  <si>
    <t>AR</t>
  </si>
  <si>
    <t>DE</t>
  </si>
  <si>
    <t>DC</t>
  </si>
  <si>
    <t>FL</t>
  </si>
  <si>
    <t>GA</t>
  </si>
  <si>
    <t>ID</t>
  </si>
  <si>
    <t>IL</t>
  </si>
  <si>
    <t>IN</t>
  </si>
  <si>
    <t>KS</t>
  </si>
  <si>
    <t>KY</t>
  </si>
  <si>
    <t>LA</t>
  </si>
  <si>
    <t>MD</t>
  </si>
  <si>
    <t>MA</t>
  </si>
  <si>
    <t>MN</t>
  </si>
  <si>
    <t>MS</t>
  </si>
  <si>
    <t>MO</t>
  </si>
  <si>
    <t>MT</t>
  </si>
  <si>
    <t>NV</t>
  </si>
  <si>
    <t>NM</t>
  </si>
  <si>
    <t>NY</t>
  </si>
  <si>
    <t>NC</t>
  </si>
  <si>
    <t>ND</t>
  </si>
  <si>
    <t>OH</t>
  </si>
  <si>
    <t>OR</t>
  </si>
  <si>
    <t>SC</t>
  </si>
  <si>
    <t>SD</t>
  </si>
  <si>
    <t>TN</t>
  </si>
  <si>
    <t>TX</t>
  </si>
  <si>
    <t>UT</t>
  </si>
  <si>
    <t>VA</t>
  </si>
  <si>
    <t>WA</t>
  </si>
  <si>
    <t>WV</t>
  </si>
  <si>
    <t>None</t>
  </si>
  <si>
    <t>Title 37, Sec 416-A:12</t>
  </si>
  <si>
    <t>38-406</t>
  </si>
  <si>
    <t>Capital</t>
  </si>
  <si>
    <t>Surplus</t>
  </si>
  <si>
    <t>10-11-112</t>
  </si>
  <si>
    <t>38.2-4607</t>
  </si>
  <si>
    <t>627.778(1)(a)</t>
  </si>
  <si>
    <t>26.1-20-04</t>
  </si>
  <si>
    <t>60A.09 Subd. 134</t>
  </si>
  <si>
    <t>26-23-307</t>
  </si>
  <si>
    <t>AZ</t>
  </si>
  <si>
    <t>20-1573(A)</t>
  </si>
  <si>
    <t>21.66.220(e)</t>
  </si>
  <si>
    <t>431:20-112</t>
  </si>
  <si>
    <t>155/8(a)</t>
  </si>
  <si>
    <t>Ins Law 6403 c</t>
  </si>
  <si>
    <t>27-7-3-20(b)</t>
  </si>
  <si>
    <t>40-1107a</t>
  </si>
  <si>
    <t>83-15-5</t>
  </si>
  <si>
    <t>381.061(1)</t>
  </si>
  <si>
    <t>44-1986</t>
  </si>
  <si>
    <t>692A.180(1)</t>
  </si>
  <si>
    <t>17:46B-19</t>
  </si>
  <si>
    <t>59A-7-10( C)</t>
  </si>
  <si>
    <t>58-26-15</t>
  </si>
  <si>
    <r>
      <t xml:space="preserve">40 </t>
    </r>
    <r>
      <rPr>
        <sz val="11"/>
        <color theme="1"/>
        <rFont val="Calibri"/>
        <family val="2"/>
      </rPr>
      <t>§910-19(a)</t>
    </r>
  </si>
  <si>
    <t>Assets less $500,000 less unearned premium reserve less title plants</t>
  </si>
  <si>
    <t>27-1042</t>
  </si>
  <si>
    <t>38-75-910</t>
  </si>
  <si>
    <t>Ins Code§2551.301</t>
  </si>
  <si>
    <t>31A-20-109(2)</t>
  </si>
  <si>
    <t>Ins. 6.72(1)</t>
  </si>
  <si>
    <t>50% of Capital and Surplus, unearned premium reserves and voluntary reserves less title plants</t>
  </si>
  <si>
    <t>50% of Capital and Surplus and unearned premium reserves less title plants</t>
  </si>
  <si>
    <t>50% of Capital and Surplus andunearned premium reserves</t>
  </si>
  <si>
    <t>50% of Capital and Surplus</t>
  </si>
  <si>
    <t>50% of Capital and Surplus plus voluntary reserves</t>
  </si>
  <si>
    <t>Capital and Surplus plus statutory premium reserves and voluntary reserves</t>
  </si>
  <si>
    <t>40% of Capital and Surplus</t>
  </si>
  <si>
    <t>10% of Capital and Surplus</t>
  </si>
  <si>
    <t>Voluntary Reserves</t>
  </si>
  <si>
    <t>Title Plants</t>
  </si>
  <si>
    <t>Admitted Assets</t>
  </si>
  <si>
    <t>50% of Admitted Assets</t>
  </si>
  <si>
    <r>
      <t xml:space="preserve">Budget Act </t>
    </r>
    <r>
      <rPr>
        <sz val="11"/>
        <color theme="1"/>
        <rFont val="Calibri"/>
        <family val="2"/>
      </rPr>
      <t>§2147</t>
    </r>
  </si>
  <si>
    <t>2/3 of net assets(Capital and Surplus)</t>
  </si>
  <si>
    <t>CO*</t>
  </si>
  <si>
    <t>IA*</t>
  </si>
  <si>
    <t>ME*</t>
  </si>
  <si>
    <t>VT*</t>
  </si>
  <si>
    <t>State</t>
  </si>
  <si>
    <t>Law</t>
  </si>
  <si>
    <t>Formula</t>
  </si>
  <si>
    <t>(See below)</t>
  </si>
  <si>
    <t>Statutory single risk limit</t>
  </si>
  <si>
    <t>NJ</t>
  </si>
  <si>
    <t>RI</t>
  </si>
  <si>
    <t>WI</t>
  </si>
  <si>
    <t xml:space="preserve">   Total Policyholders Surplus</t>
  </si>
  <si>
    <t>Statutory Premium Reserve</t>
  </si>
  <si>
    <t>NH</t>
  </si>
  <si>
    <t>CA</t>
  </si>
  <si>
    <t>CT</t>
  </si>
  <si>
    <t>NE</t>
  </si>
  <si>
    <t>PA</t>
  </si>
  <si>
    <t>WY</t>
  </si>
  <si>
    <t>MI</t>
  </si>
  <si>
    <t>AK</t>
  </si>
  <si>
    <t>HI</t>
  </si>
  <si>
    <t>*WFGNTIC not qualified as of 12/31/2016</t>
  </si>
  <si>
    <t>Claim Reserve Coverage (total claims reserves/payments)</t>
  </si>
  <si>
    <t>Excess Statutory Reserves (Statutory Actual above Actuary Reserves)</t>
  </si>
  <si>
    <t>WFG</t>
  </si>
  <si>
    <t>Fidelity NTIC</t>
  </si>
  <si>
    <t>Chicago NTIC</t>
  </si>
  <si>
    <t>First American</t>
  </si>
  <si>
    <t>Old Republic</t>
  </si>
  <si>
    <t>Stewart</t>
  </si>
  <si>
    <t>127 Months</t>
  </si>
  <si>
    <t>75 Months</t>
  </si>
  <si>
    <t>84 Months</t>
  </si>
  <si>
    <t>97 Months</t>
  </si>
  <si>
    <t>135 Months</t>
  </si>
  <si>
    <t>95 Months</t>
  </si>
  <si>
    <t>YE 2017</t>
  </si>
  <si>
    <t>YE 2016</t>
  </si>
  <si>
    <t>YE 2015</t>
  </si>
  <si>
    <t>YE 2018</t>
  </si>
  <si>
    <t>YE 2019</t>
  </si>
  <si>
    <t>YE 2021</t>
  </si>
  <si>
    <t xml:space="preserve">WFG National Title Insurance Co. </t>
  </si>
  <si>
    <t>YE 2022</t>
  </si>
  <si>
    <t>YE 2023</t>
  </si>
  <si>
    <t>YE 2024</t>
  </si>
  <si>
    <t>YE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</si>
</sst>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44" fontId="0" fillId="0" borderId="0" xfId="0" applyNumberFormat="1"/>
    <xf numFmtId="0" fontId="3" fillId="0" borderId="0" xfId="0" applyFont="1"/>
    <xf numFmtId="0" fontId="0" fillId="0" borderId="0" xfId="0" applyAlignment="1">
      <alignment horizontal="left"/>
    </xf>
    <xf numFmtId="164" fontId="0" fillId="0" borderId="0" xfId="0" applyNumberFormat="1"/>
    <xf numFmtId="43" fontId="0" fillId="0" borderId="0" xfId="1" applyNumberFormat="1" applyFont="1"/>
    <xf numFmtId="0" fontId="3" fillId="0" borderId="0" xfId="0" applyFont="1" applyAlignment="1">
      <alignment horizontal="center"/>
    </xf>
    <xf numFmtId="3" fontId="0" fillId="0" borderId="0" xfId="0" applyNumberFormat="1"/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9"/>
  <sheetViews>
    <sheetView tabSelected="1" workbookViewId="0">
      <selection activeCell="B6" sqref="B6"/>
    </sheetView>
  </sheetViews>
  <sheetFormatPr defaultRowHeight="14.4" x14ac:dyDescent="0.3"/>
  <cols>
    <col min="3" max="3" width="25.44140625" customWidth="1"/>
    <col min="4" max="4" width="3.88671875" customWidth="1"/>
    <col min="6" max="6" width="4.109375" customWidth="1"/>
    <col min="7" max="7" width="17.44140625" customWidth="1"/>
    <col min="8" max="8" width="16.88671875" customWidth="1"/>
    <col min="9" max="9" width="17.5546875" customWidth="1"/>
    <col min="10" max="10" width="19.33203125" customWidth="1"/>
    <col min="11" max="11" width="21.5546875" customWidth="1"/>
    <col min="12" max="12" width="17.5546875" customWidth="1"/>
    <col min="13" max="13" width="18.44140625" customWidth="1"/>
    <col min="14" max="14" width="23.44140625" customWidth="1"/>
    <col min="15" max="15" width="15.6640625" customWidth="1"/>
    <col min="16" max="16" width="16.44140625" customWidth="1"/>
    <col min="17" max="17" width="14.5546875" customWidth="1"/>
    <col min="23" max="24" width="11.44140625" customWidth="1"/>
    <col min="25" max="25" width="11.33203125" customWidth="1"/>
    <col min="26" max="26" width="12.6640625" customWidth="1"/>
    <col min="27" max="27" width="11.109375" bestFit="1" customWidth="1"/>
    <col min="28" max="28" width="16.33203125" customWidth="1"/>
    <col min="29" max="29" width="16.88671875" customWidth="1"/>
    <col min="30" max="30" width="15" customWidth="1"/>
    <col min="31" max="31" width="22.6640625" bestFit="1" customWidth="1"/>
    <col min="32" max="32" width="15.88671875" customWidth="1"/>
    <col min="33" max="33" width="16" customWidth="1"/>
  </cols>
  <sheetData>
    <row r="1" spans="1:33" x14ac:dyDescent="0.3">
      <c r="B1" t="s">
        <v>124</v>
      </c>
    </row>
    <row r="4" spans="1:33" x14ac:dyDescent="0.3">
      <c r="B4" s="2" t="s">
        <v>84</v>
      </c>
      <c r="C4" s="2" t="s">
        <v>85</v>
      </c>
      <c r="E4" s="2" t="s">
        <v>86</v>
      </c>
      <c r="O4" s="11" t="s">
        <v>88</v>
      </c>
      <c r="P4" s="11"/>
      <c r="Q4" s="11"/>
      <c r="AE4" s="1"/>
    </row>
    <row r="5" spans="1:33" x14ac:dyDescent="0.3">
      <c r="E5" s="2" t="s">
        <v>87</v>
      </c>
      <c r="G5" s="2" t="s">
        <v>128</v>
      </c>
      <c r="H5" s="10" t="s">
        <v>127</v>
      </c>
      <c r="I5" s="9" t="s">
        <v>126</v>
      </c>
      <c r="J5" s="8" t="s">
        <v>125</v>
      </c>
      <c r="K5" s="8" t="s">
        <v>123</v>
      </c>
      <c r="L5" s="8">
        <f>+AB5</f>
        <v>2020</v>
      </c>
      <c r="M5" s="8" t="s">
        <v>122</v>
      </c>
      <c r="N5" s="8" t="s">
        <v>121</v>
      </c>
      <c r="O5" s="8" t="s">
        <v>118</v>
      </c>
      <c r="P5" s="6" t="s">
        <v>119</v>
      </c>
      <c r="Q5" s="6" t="s">
        <v>120</v>
      </c>
      <c r="W5">
        <v>2025</v>
      </c>
      <c r="X5">
        <v>2024</v>
      </c>
      <c r="Y5">
        <v>2023</v>
      </c>
      <c r="Z5">
        <v>2022</v>
      </c>
      <c r="AA5">
        <v>2021</v>
      </c>
      <c r="AB5">
        <v>2020</v>
      </c>
      <c r="AC5">
        <v>2019</v>
      </c>
      <c r="AD5">
        <v>2018</v>
      </c>
      <c r="AE5">
        <v>2017</v>
      </c>
      <c r="AF5">
        <v>2016</v>
      </c>
      <c r="AG5">
        <v>2015</v>
      </c>
    </row>
    <row r="6" spans="1:33" x14ac:dyDescent="0.3">
      <c r="A6">
        <v>1</v>
      </c>
      <c r="B6" t="s">
        <v>0</v>
      </c>
      <c r="C6" t="s">
        <v>33</v>
      </c>
      <c r="T6" t="s">
        <v>36</v>
      </c>
      <c r="W6" s="7">
        <v>2025000</v>
      </c>
      <c r="X6" s="7">
        <v>2025000</v>
      </c>
      <c r="Y6" s="7">
        <v>2025000</v>
      </c>
      <c r="Z6" s="7">
        <v>2025000</v>
      </c>
      <c r="AA6" s="7">
        <v>2025000</v>
      </c>
      <c r="AB6" s="7">
        <v>2025000</v>
      </c>
      <c r="AC6" s="7">
        <v>2025000</v>
      </c>
      <c r="AD6" s="7">
        <v>2025000</v>
      </c>
      <c r="AE6" s="7">
        <v>2025000</v>
      </c>
      <c r="AF6" s="7">
        <v>2025000</v>
      </c>
      <c r="AG6" s="7">
        <v>2025000</v>
      </c>
    </row>
    <row r="7" spans="1:33" x14ac:dyDescent="0.3">
      <c r="A7">
        <f>+A6+1</f>
        <v>2</v>
      </c>
      <c r="B7" t="s">
        <v>101</v>
      </c>
      <c r="C7" t="s">
        <v>46</v>
      </c>
      <c r="E7">
        <v>1</v>
      </c>
      <c r="G7" s="5">
        <f t="shared" ref="G7:Q7" si="0">(W6+W7+W10+W11-W12)/2</f>
        <v>131906814</v>
      </c>
      <c r="H7" s="5">
        <f t="shared" si="0"/>
        <v>123822228</v>
      </c>
      <c r="I7" s="5">
        <f t="shared" si="0"/>
        <v>132131064</v>
      </c>
      <c r="J7" s="5">
        <f t="shared" si="0"/>
        <v>134507632.5</v>
      </c>
      <c r="K7" s="5">
        <f t="shared" si="0"/>
        <v>133390904</v>
      </c>
      <c r="L7" s="5">
        <f t="shared" si="0"/>
        <v>99829264</v>
      </c>
      <c r="M7" s="5">
        <f t="shared" si="0"/>
        <v>71831044.5</v>
      </c>
      <c r="N7" s="5">
        <f t="shared" si="0"/>
        <v>59472707.5</v>
      </c>
      <c r="O7" s="5">
        <f t="shared" si="0"/>
        <v>55662183.5</v>
      </c>
      <c r="P7" s="5">
        <f t="shared" si="0"/>
        <v>48267957</v>
      </c>
      <c r="Q7" s="5">
        <f t="shared" si="0"/>
        <v>39401359</v>
      </c>
      <c r="T7" t="s">
        <v>37</v>
      </c>
      <c r="W7" s="7">
        <f>+W8-W6</f>
        <v>126458649</v>
      </c>
      <c r="X7" s="7">
        <f>+X8-X6</f>
        <v>111556695</v>
      </c>
      <c r="Y7" s="7">
        <f>+Y8-Y6</f>
        <v>121664192</v>
      </c>
      <c r="Z7" s="7">
        <f>+Z8-Z6</f>
        <v>104098927</v>
      </c>
      <c r="AA7" s="7">
        <f>+AA8-AA6</f>
        <v>112027638</v>
      </c>
      <c r="AB7" s="7">
        <f>+AB8-AB6</f>
        <v>83153004</v>
      </c>
      <c r="AC7" s="7">
        <v>43184194</v>
      </c>
      <c r="AD7" s="7">
        <f>33359167-6469289</f>
        <v>26889878</v>
      </c>
      <c r="AE7" s="7">
        <f>33359167-6462977</f>
        <v>26896190</v>
      </c>
      <c r="AF7" s="7">
        <f>33359167-7746276</f>
        <v>25612891</v>
      </c>
      <c r="AG7" s="7">
        <f>33359167-10844068</f>
        <v>22515099</v>
      </c>
    </row>
    <row r="8" spans="1:33" x14ac:dyDescent="0.3">
      <c r="A8">
        <f t="shared" ref="A8:A55" si="1">+A7+1</f>
        <v>3</v>
      </c>
      <c r="B8" t="s">
        <v>1</v>
      </c>
      <c r="C8" t="s">
        <v>33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T8" t="s">
        <v>92</v>
      </c>
      <c r="W8" s="7">
        <v>128483649</v>
      </c>
      <c r="X8" s="7">
        <v>113581695</v>
      </c>
      <c r="Y8" s="7">
        <v>123689192</v>
      </c>
      <c r="Z8" s="7">
        <v>106123927</v>
      </c>
      <c r="AA8" s="7">
        <v>114052638</v>
      </c>
      <c r="AB8" s="7">
        <v>85178004</v>
      </c>
      <c r="AC8" s="7">
        <f>+AC7+AC6</f>
        <v>45209194</v>
      </c>
      <c r="AD8" s="7">
        <f>+AD7+AD6</f>
        <v>28914878</v>
      </c>
      <c r="AE8" s="7">
        <f>+AE6+AE7</f>
        <v>28921190</v>
      </c>
      <c r="AF8" s="7">
        <f>+AF6+AF7</f>
        <v>27637891</v>
      </c>
      <c r="AG8" s="7">
        <f>+AG7+AG6</f>
        <v>24540099</v>
      </c>
    </row>
    <row r="9" spans="1:33" x14ac:dyDescent="0.3">
      <c r="A9">
        <f t="shared" si="1"/>
        <v>4</v>
      </c>
      <c r="B9" t="s">
        <v>44</v>
      </c>
      <c r="C9" t="s">
        <v>45</v>
      </c>
      <c r="E9">
        <v>1</v>
      </c>
      <c r="G9" s="5">
        <f t="shared" ref="G9:Q9" si="2">(W6+W7+W10+W11-W12)/2</f>
        <v>131906814</v>
      </c>
      <c r="H9" s="5">
        <f t="shared" si="2"/>
        <v>123822228</v>
      </c>
      <c r="I9" s="5">
        <f t="shared" si="2"/>
        <v>132131064</v>
      </c>
      <c r="J9" s="5">
        <f t="shared" si="2"/>
        <v>134507632.5</v>
      </c>
      <c r="K9" s="5">
        <f t="shared" si="2"/>
        <v>133390904</v>
      </c>
      <c r="L9" s="5">
        <f t="shared" si="2"/>
        <v>99829264</v>
      </c>
      <c r="M9" s="5">
        <f t="shared" si="2"/>
        <v>71831044.5</v>
      </c>
      <c r="N9" s="5">
        <f t="shared" si="2"/>
        <v>59472707.5</v>
      </c>
      <c r="O9" s="5">
        <f t="shared" si="2"/>
        <v>55662183.5</v>
      </c>
      <c r="P9" s="5">
        <f t="shared" si="2"/>
        <v>48267957</v>
      </c>
      <c r="Q9" s="5">
        <f t="shared" si="2"/>
        <v>39401359</v>
      </c>
      <c r="W9" s="7"/>
      <c r="Y9" s="7"/>
      <c r="Z9" s="7"/>
      <c r="AA9" s="7"/>
      <c r="AB9" s="7"/>
      <c r="AC9" s="7"/>
      <c r="AD9" s="7"/>
      <c r="AE9" s="7"/>
      <c r="AF9" s="7"/>
      <c r="AG9" s="7"/>
    </row>
    <row r="10" spans="1:33" x14ac:dyDescent="0.3">
      <c r="A10">
        <f t="shared" si="1"/>
        <v>5</v>
      </c>
      <c r="B10" t="s">
        <v>95</v>
      </c>
      <c r="C10" t="s">
        <v>33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T10" t="s">
        <v>93</v>
      </c>
      <c r="W10" s="7">
        <v>139306966</v>
      </c>
      <c r="X10" s="7">
        <v>138039748</v>
      </c>
      <c r="Y10" s="7">
        <v>144596798</v>
      </c>
      <c r="Z10" s="7">
        <v>166915200</v>
      </c>
      <c r="AA10" s="7">
        <v>156753032</v>
      </c>
      <c r="AB10" s="7">
        <v>118560434</v>
      </c>
      <c r="AC10" s="7">
        <v>102532805</v>
      </c>
      <c r="AD10" s="7">
        <v>94110447</v>
      </c>
      <c r="AE10" s="7">
        <v>86450847</v>
      </c>
      <c r="AF10" s="7">
        <v>72945693</v>
      </c>
      <c r="AG10" s="7">
        <v>58310289</v>
      </c>
    </row>
    <row r="11" spans="1:33" x14ac:dyDescent="0.3">
      <c r="A11">
        <f t="shared" si="1"/>
        <v>6</v>
      </c>
      <c r="B11" t="s">
        <v>80</v>
      </c>
      <c r="C11" t="s">
        <v>38</v>
      </c>
      <c r="E11">
        <v>1</v>
      </c>
      <c r="G11" s="5">
        <f t="shared" ref="G11:Q11" si="3">(W6+W7+W10+W11-W12)/2</f>
        <v>131906814</v>
      </c>
      <c r="H11" s="5">
        <f t="shared" si="3"/>
        <v>123822228</v>
      </c>
      <c r="I11" s="5">
        <f t="shared" si="3"/>
        <v>132131064</v>
      </c>
      <c r="J11" s="5">
        <f t="shared" si="3"/>
        <v>134507632.5</v>
      </c>
      <c r="K11" s="5">
        <f t="shared" si="3"/>
        <v>133390904</v>
      </c>
      <c r="L11" s="5">
        <f t="shared" si="3"/>
        <v>99829264</v>
      </c>
      <c r="M11" s="5">
        <f t="shared" si="3"/>
        <v>71831044.5</v>
      </c>
      <c r="N11" s="5">
        <f t="shared" si="3"/>
        <v>59472707.5</v>
      </c>
      <c r="O11" s="5">
        <f t="shared" si="3"/>
        <v>55662183.5</v>
      </c>
      <c r="P11" s="5">
        <f t="shared" si="3"/>
        <v>48267957</v>
      </c>
      <c r="Q11" s="5">
        <f t="shared" si="3"/>
        <v>39401359</v>
      </c>
      <c r="T11" t="s">
        <v>74</v>
      </c>
      <c r="W11" s="7"/>
      <c r="Z11" s="7"/>
      <c r="AA11" s="7"/>
      <c r="AB11" s="7"/>
      <c r="AC11" s="7"/>
      <c r="AD11" s="7"/>
      <c r="AE11" s="7"/>
      <c r="AF11" s="7"/>
      <c r="AG11" s="7"/>
    </row>
    <row r="12" spans="1:33" x14ac:dyDescent="0.3">
      <c r="A12">
        <f t="shared" si="1"/>
        <v>7</v>
      </c>
      <c r="B12" t="s">
        <v>96</v>
      </c>
      <c r="C12" t="s">
        <v>35</v>
      </c>
      <c r="E12">
        <v>2</v>
      </c>
      <c r="G12" s="5">
        <f t="shared" ref="G12:Q12" si="4">(W6+W7+W10-W12)/2</f>
        <v>131906814</v>
      </c>
      <c r="H12" s="5">
        <f t="shared" si="4"/>
        <v>123822228</v>
      </c>
      <c r="I12" s="5">
        <f t="shared" si="4"/>
        <v>132131064</v>
      </c>
      <c r="J12" s="5">
        <f t="shared" si="4"/>
        <v>134507632.5</v>
      </c>
      <c r="K12" s="5">
        <f t="shared" si="4"/>
        <v>133390904</v>
      </c>
      <c r="L12" s="5">
        <f t="shared" si="4"/>
        <v>99829264</v>
      </c>
      <c r="M12" s="5">
        <f t="shared" si="4"/>
        <v>71831044.5</v>
      </c>
      <c r="N12" s="5">
        <f t="shared" si="4"/>
        <v>59472707.5</v>
      </c>
      <c r="O12" s="5">
        <f t="shared" si="4"/>
        <v>55662183.5</v>
      </c>
      <c r="P12" s="5">
        <f t="shared" si="4"/>
        <v>48267957</v>
      </c>
      <c r="Q12" s="5">
        <f t="shared" si="4"/>
        <v>39401359</v>
      </c>
      <c r="T12" t="s">
        <v>75</v>
      </c>
      <c r="W12" s="7">
        <v>3976987</v>
      </c>
      <c r="X12" s="7">
        <v>3976987</v>
      </c>
      <c r="Y12" s="7">
        <v>4023862</v>
      </c>
      <c r="Z12" s="7">
        <v>4023862</v>
      </c>
      <c r="AA12" s="7">
        <v>4023862</v>
      </c>
      <c r="AB12" s="7">
        <v>4079910</v>
      </c>
      <c r="AC12" s="7">
        <v>4079910</v>
      </c>
      <c r="AD12" s="7">
        <v>4079910</v>
      </c>
      <c r="AE12" s="7">
        <v>4047670</v>
      </c>
      <c r="AF12" s="7">
        <v>4047670</v>
      </c>
      <c r="AG12" s="7">
        <v>4047670</v>
      </c>
    </row>
    <row r="13" spans="1:33" x14ac:dyDescent="0.3">
      <c r="A13">
        <f t="shared" si="1"/>
        <v>8</v>
      </c>
      <c r="B13" t="s">
        <v>2</v>
      </c>
      <c r="C13" t="s">
        <v>33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W13" s="7"/>
      <c r="Y13" s="7"/>
      <c r="Z13" s="7"/>
      <c r="AA13" s="7"/>
      <c r="AB13" s="7"/>
      <c r="AC13" s="7"/>
      <c r="AD13" s="7"/>
      <c r="AE13" s="7"/>
      <c r="AF13" s="7"/>
      <c r="AG13" s="7"/>
    </row>
    <row r="14" spans="1:33" x14ac:dyDescent="0.3">
      <c r="A14">
        <f t="shared" si="1"/>
        <v>9</v>
      </c>
      <c r="B14" t="s">
        <v>3</v>
      </c>
      <c r="C14" t="s">
        <v>78</v>
      </c>
      <c r="E14">
        <v>2</v>
      </c>
      <c r="G14" s="5">
        <f t="shared" ref="G14:Q14" si="5">(W6+W7+W10-W12)/2</f>
        <v>131906814</v>
      </c>
      <c r="H14" s="5">
        <f t="shared" si="5"/>
        <v>123822228</v>
      </c>
      <c r="I14" s="5">
        <f t="shared" si="5"/>
        <v>132131064</v>
      </c>
      <c r="J14" s="5">
        <f t="shared" si="5"/>
        <v>134507632.5</v>
      </c>
      <c r="K14" s="5">
        <f t="shared" si="5"/>
        <v>133390904</v>
      </c>
      <c r="L14" s="5">
        <f t="shared" si="5"/>
        <v>99829264</v>
      </c>
      <c r="M14" s="5">
        <f t="shared" si="5"/>
        <v>71831044.5</v>
      </c>
      <c r="N14" s="5">
        <f t="shared" si="5"/>
        <v>59472707.5</v>
      </c>
      <c r="O14" s="5">
        <f t="shared" si="5"/>
        <v>55662183.5</v>
      </c>
      <c r="P14" s="5">
        <f t="shared" si="5"/>
        <v>48267957</v>
      </c>
      <c r="Q14" s="5">
        <f t="shared" si="5"/>
        <v>39401359</v>
      </c>
      <c r="T14" t="s">
        <v>76</v>
      </c>
      <c r="W14" s="7">
        <v>324810919</v>
      </c>
      <c r="X14" s="7">
        <v>301365843</v>
      </c>
      <c r="Y14" s="7">
        <v>304477288</v>
      </c>
      <c r="Z14" s="7">
        <v>314518747</v>
      </c>
      <c r="AA14" s="7">
        <v>315323503</v>
      </c>
      <c r="AB14" s="7">
        <v>240584841</v>
      </c>
      <c r="AC14" s="7">
        <v>176461463</v>
      </c>
      <c r="AD14" s="7">
        <v>143864039</v>
      </c>
      <c r="AE14" s="7">
        <v>132525254</v>
      </c>
      <c r="AF14" s="7">
        <v>118004385</v>
      </c>
      <c r="AG14" s="7">
        <v>96378695</v>
      </c>
    </row>
    <row r="15" spans="1:33" x14ac:dyDescent="0.3">
      <c r="A15">
        <f t="shared" si="1"/>
        <v>10</v>
      </c>
      <c r="B15" t="s">
        <v>4</v>
      </c>
      <c r="C15" t="s">
        <v>40</v>
      </c>
      <c r="E15">
        <v>4</v>
      </c>
      <c r="G15" s="5">
        <f t="shared" ref="G15:Q15" si="6">(W6+W7)/2</f>
        <v>64241824.5</v>
      </c>
      <c r="H15" s="5">
        <f t="shared" si="6"/>
        <v>56790847.5</v>
      </c>
      <c r="I15" s="5">
        <f t="shared" si="6"/>
        <v>61844596</v>
      </c>
      <c r="J15" s="5">
        <f t="shared" si="6"/>
        <v>53061963.5</v>
      </c>
      <c r="K15" s="5">
        <f t="shared" si="6"/>
        <v>57026319</v>
      </c>
      <c r="L15" s="5">
        <f t="shared" si="6"/>
        <v>42589002</v>
      </c>
      <c r="M15" s="5">
        <f t="shared" si="6"/>
        <v>22604597</v>
      </c>
      <c r="N15" s="5">
        <f t="shared" si="6"/>
        <v>14457439</v>
      </c>
      <c r="O15" s="5">
        <f t="shared" si="6"/>
        <v>14460595</v>
      </c>
      <c r="P15" s="5">
        <f t="shared" si="6"/>
        <v>13818945.5</v>
      </c>
      <c r="Q15" s="5">
        <f t="shared" si="6"/>
        <v>12270049.5</v>
      </c>
      <c r="AE15" s="5"/>
    </row>
    <row r="16" spans="1:33" x14ac:dyDescent="0.3">
      <c r="A16">
        <f t="shared" si="1"/>
        <v>11</v>
      </c>
      <c r="B16" t="s">
        <v>5</v>
      </c>
      <c r="C16" t="s">
        <v>33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AE16" s="5"/>
    </row>
    <row r="17" spans="1:31" x14ac:dyDescent="0.3">
      <c r="A17">
        <f t="shared" si="1"/>
        <v>12</v>
      </c>
      <c r="B17" t="s">
        <v>102</v>
      </c>
      <c r="C17" t="s">
        <v>47</v>
      </c>
      <c r="E17">
        <v>3</v>
      </c>
      <c r="G17" s="5">
        <f t="shared" ref="G17:Q17" si="7">(W6+W7+W10)/2</f>
        <v>133895307.5</v>
      </c>
      <c r="H17" s="5">
        <f t="shared" si="7"/>
        <v>125810721.5</v>
      </c>
      <c r="I17" s="5">
        <f t="shared" si="7"/>
        <v>134142995</v>
      </c>
      <c r="J17" s="5">
        <f t="shared" si="7"/>
        <v>136519563.5</v>
      </c>
      <c r="K17" s="5">
        <f t="shared" si="7"/>
        <v>135402835</v>
      </c>
      <c r="L17" s="5">
        <f t="shared" si="7"/>
        <v>101869219</v>
      </c>
      <c r="M17" s="5">
        <f t="shared" si="7"/>
        <v>73870999.5</v>
      </c>
      <c r="N17" s="5">
        <f t="shared" si="7"/>
        <v>61512662.5</v>
      </c>
      <c r="O17" s="5">
        <f t="shared" si="7"/>
        <v>57686018.5</v>
      </c>
      <c r="P17" s="5">
        <f t="shared" si="7"/>
        <v>50291792</v>
      </c>
      <c r="Q17" s="5">
        <f t="shared" si="7"/>
        <v>41425194</v>
      </c>
    </row>
    <row r="18" spans="1:31" x14ac:dyDescent="0.3">
      <c r="A18">
        <f t="shared" si="1"/>
        <v>13</v>
      </c>
      <c r="B18" t="s">
        <v>6</v>
      </c>
      <c r="C18" t="s">
        <v>33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AA18" s="7"/>
    </row>
    <row r="19" spans="1:31" x14ac:dyDescent="0.3">
      <c r="A19">
        <f t="shared" si="1"/>
        <v>14</v>
      </c>
      <c r="B19" t="s">
        <v>7</v>
      </c>
      <c r="C19" t="s">
        <v>48</v>
      </c>
      <c r="E19">
        <v>4</v>
      </c>
      <c r="G19" s="5">
        <f t="shared" ref="G19:Q19" si="8">(W6+W7)/2</f>
        <v>64241824.5</v>
      </c>
      <c r="H19" s="5">
        <f t="shared" si="8"/>
        <v>56790847.5</v>
      </c>
      <c r="I19" s="5">
        <f t="shared" si="8"/>
        <v>61844596</v>
      </c>
      <c r="J19" s="5">
        <f t="shared" si="8"/>
        <v>53061963.5</v>
      </c>
      <c r="K19" s="5">
        <f t="shared" si="8"/>
        <v>57026319</v>
      </c>
      <c r="L19" s="5">
        <f t="shared" si="8"/>
        <v>42589002</v>
      </c>
      <c r="M19" s="5">
        <f t="shared" si="8"/>
        <v>22604597</v>
      </c>
      <c r="N19" s="5">
        <f t="shared" si="8"/>
        <v>14457439</v>
      </c>
      <c r="O19" s="5">
        <f t="shared" si="8"/>
        <v>14460595</v>
      </c>
      <c r="P19" s="5">
        <f t="shared" si="8"/>
        <v>13818945.5</v>
      </c>
      <c r="Q19" s="5">
        <f t="shared" si="8"/>
        <v>12270049.5</v>
      </c>
    </row>
    <row r="20" spans="1:31" x14ac:dyDescent="0.3">
      <c r="A20">
        <f t="shared" si="1"/>
        <v>15</v>
      </c>
      <c r="B20" t="s">
        <v>8</v>
      </c>
      <c r="C20" t="s">
        <v>50</v>
      </c>
      <c r="E20">
        <v>3</v>
      </c>
      <c r="G20" s="5">
        <f t="shared" ref="G20:Q20" si="9">(W6+W7+W10)/2</f>
        <v>133895307.5</v>
      </c>
      <c r="H20" s="5">
        <f t="shared" si="9"/>
        <v>125810721.5</v>
      </c>
      <c r="I20" s="5">
        <f t="shared" si="9"/>
        <v>134142995</v>
      </c>
      <c r="J20" s="5">
        <f t="shared" si="9"/>
        <v>136519563.5</v>
      </c>
      <c r="K20" s="5">
        <f t="shared" si="9"/>
        <v>135402835</v>
      </c>
      <c r="L20" s="5">
        <f t="shared" si="9"/>
        <v>101869219</v>
      </c>
      <c r="M20" s="5">
        <f t="shared" si="9"/>
        <v>73870999.5</v>
      </c>
      <c r="N20" s="5">
        <f t="shared" si="9"/>
        <v>61512662.5</v>
      </c>
      <c r="O20" s="5">
        <f t="shared" si="9"/>
        <v>57686018.5</v>
      </c>
      <c r="P20" s="5">
        <f t="shared" si="9"/>
        <v>50291792</v>
      </c>
      <c r="Q20" s="5">
        <f t="shared" si="9"/>
        <v>41425194</v>
      </c>
    </row>
    <row r="21" spans="1:31" x14ac:dyDescent="0.3">
      <c r="A21">
        <f t="shared" si="1"/>
        <v>16</v>
      </c>
      <c r="B21" t="s">
        <v>81</v>
      </c>
      <c r="C21" t="s">
        <v>33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</row>
    <row r="22" spans="1:31" x14ac:dyDescent="0.3">
      <c r="A22">
        <f t="shared" si="1"/>
        <v>17</v>
      </c>
      <c r="B22" t="s">
        <v>9</v>
      </c>
      <c r="C22" t="s">
        <v>51</v>
      </c>
      <c r="E22">
        <v>4</v>
      </c>
      <c r="G22" s="5">
        <f t="shared" ref="G22:Q22" si="10">(W6+W7)/2</f>
        <v>64241824.5</v>
      </c>
      <c r="H22" s="5">
        <f t="shared" si="10"/>
        <v>56790847.5</v>
      </c>
      <c r="I22" s="5">
        <f t="shared" si="10"/>
        <v>61844596</v>
      </c>
      <c r="J22" s="5">
        <f t="shared" si="10"/>
        <v>53061963.5</v>
      </c>
      <c r="K22" s="5">
        <f t="shared" si="10"/>
        <v>57026319</v>
      </c>
      <c r="L22" s="5">
        <f t="shared" si="10"/>
        <v>42589002</v>
      </c>
      <c r="M22" s="5">
        <f t="shared" si="10"/>
        <v>22604597</v>
      </c>
      <c r="N22" s="5">
        <f t="shared" si="10"/>
        <v>14457439</v>
      </c>
      <c r="O22" s="5">
        <f t="shared" si="10"/>
        <v>14460595</v>
      </c>
      <c r="P22" s="5">
        <f t="shared" si="10"/>
        <v>13818945.5</v>
      </c>
      <c r="Q22" s="5">
        <f t="shared" si="10"/>
        <v>12270049.5</v>
      </c>
    </row>
    <row r="23" spans="1:31" x14ac:dyDescent="0.3">
      <c r="A23">
        <f t="shared" si="1"/>
        <v>18</v>
      </c>
      <c r="B23" t="s">
        <v>10</v>
      </c>
      <c r="C23" t="s">
        <v>33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</row>
    <row r="24" spans="1:31" x14ac:dyDescent="0.3">
      <c r="A24">
        <f t="shared" si="1"/>
        <v>19</v>
      </c>
      <c r="B24" t="s">
        <v>11</v>
      </c>
      <c r="C24" t="s">
        <v>33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</row>
    <row r="25" spans="1:31" x14ac:dyDescent="0.3">
      <c r="A25">
        <f t="shared" si="1"/>
        <v>20</v>
      </c>
      <c r="B25" t="s">
        <v>82</v>
      </c>
      <c r="C25" t="s">
        <v>33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</row>
    <row r="26" spans="1:31" x14ac:dyDescent="0.3">
      <c r="A26">
        <f t="shared" si="1"/>
        <v>21</v>
      </c>
      <c r="B26" t="s">
        <v>12</v>
      </c>
      <c r="C26" t="s">
        <v>33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AE26" s="5"/>
    </row>
    <row r="27" spans="1:31" x14ac:dyDescent="0.3">
      <c r="A27">
        <f t="shared" si="1"/>
        <v>22</v>
      </c>
      <c r="B27" t="s">
        <v>13</v>
      </c>
      <c r="C27" t="s">
        <v>33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AE27" s="5"/>
    </row>
    <row r="28" spans="1:31" x14ac:dyDescent="0.3">
      <c r="A28">
        <f t="shared" si="1"/>
        <v>23</v>
      </c>
      <c r="B28" t="s">
        <v>100</v>
      </c>
      <c r="C28" s="3">
        <v>500.64</v>
      </c>
      <c r="E28">
        <v>10</v>
      </c>
      <c r="G28" s="5">
        <f t="shared" ref="G28:Q28" si="11">(W6+W7)*0.1</f>
        <v>12848364.9</v>
      </c>
      <c r="H28" s="5">
        <f t="shared" si="11"/>
        <v>11358169.5</v>
      </c>
      <c r="I28" s="5">
        <f t="shared" si="11"/>
        <v>12368919.200000001</v>
      </c>
      <c r="J28" s="5">
        <f t="shared" si="11"/>
        <v>10612392.700000001</v>
      </c>
      <c r="K28" s="5">
        <f t="shared" si="11"/>
        <v>11405263.800000001</v>
      </c>
      <c r="L28" s="5">
        <f t="shared" si="11"/>
        <v>8517800.4000000004</v>
      </c>
      <c r="M28" s="5">
        <f t="shared" si="11"/>
        <v>4520919.4000000004</v>
      </c>
      <c r="N28" s="5">
        <f t="shared" si="11"/>
        <v>2891487.8000000003</v>
      </c>
      <c r="O28" s="5">
        <f t="shared" si="11"/>
        <v>2892119</v>
      </c>
      <c r="P28" s="5">
        <f t="shared" si="11"/>
        <v>2763789.1</v>
      </c>
      <c r="Q28" s="5">
        <f t="shared" si="11"/>
        <v>2454009.9</v>
      </c>
      <c r="AE28" s="5"/>
    </row>
    <row r="29" spans="1:31" x14ac:dyDescent="0.3">
      <c r="A29">
        <f t="shared" si="1"/>
        <v>24</v>
      </c>
      <c r="B29" t="s">
        <v>14</v>
      </c>
      <c r="C29" t="s">
        <v>42</v>
      </c>
      <c r="E29">
        <v>5</v>
      </c>
      <c r="G29" s="5">
        <f t="shared" ref="G29:Q29" si="12">((W6+W7)*2)/3</f>
        <v>85655766</v>
      </c>
      <c r="H29" s="5">
        <f t="shared" si="12"/>
        <v>75721130</v>
      </c>
      <c r="I29" s="5">
        <f t="shared" si="12"/>
        <v>82459461.333333328</v>
      </c>
      <c r="J29" s="5">
        <f t="shared" si="12"/>
        <v>70749284.666666672</v>
      </c>
      <c r="K29" s="5">
        <f t="shared" si="12"/>
        <v>76035092</v>
      </c>
      <c r="L29" s="5">
        <f t="shared" si="12"/>
        <v>56785336</v>
      </c>
      <c r="M29" s="5">
        <f t="shared" si="12"/>
        <v>30139462.666666668</v>
      </c>
      <c r="N29" s="5">
        <f t="shared" si="12"/>
        <v>19276585.333333332</v>
      </c>
      <c r="O29" s="5">
        <f t="shared" si="12"/>
        <v>19280793.333333332</v>
      </c>
      <c r="P29" s="5">
        <f t="shared" si="12"/>
        <v>18425260.666666668</v>
      </c>
      <c r="Q29" s="5">
        <f t="shared" si="12"/>
        <v>16360066</v>
      </c>
    </row>
    <row r="30" spans="1:31" x14ac:dyDescent="0.3">
      <c r="A30">
        <f t="shared" si="1"/>
        <v>25</v>
      </c>
      <c r="B30" t="s">
        <v>15</v>
      </c>
      <c r="C30" t="s">
        <v>52</v>
      </c>
      <c r="E30">
        <v>4</v>
      </c>
      <c r="G30" s="5">
        <f t="shared" ref="G30:Q30" si="13">(W6+W7)/2</f>
        <v>64241824.5</v>
      </c>
      <c r="H30" s="5">
        <f t="shared" si="13"/>
        <v>56790847.5</v>
      </c>
      <c r="I30" s="5">
        <f t="shared" si="13"/>
        <v>61844596</v>
      </c>
      <c r="J30" s="5">
        <f t="shared" si="13"/>
        <v>53061963.5</v>
      </c>
      <c r="K30" s="5">
        <f t="shared" si="13"/>
        <v>57026319</v>
      </c>
      <c r="L30" s="5">
        <f t="shared" si="13"/>
        <v>42589002</v>
      </c>
      <c r="M30" s="5">
        <f t="shared" si="13"/>
        <v>22604597</v>
      </c>
      <c r="N30" s="5">
        <f t="shared" si="13"/>
        <v>14457439</v>
      </c>
      <c r="O30" s="5">
        <f t="shared" si="13"/>
        <v>14460595</v>
      </c>
      <c r="P30" s="5">
        <f t="shared" si="13"/>
        <v>13818945.5</v>
      </c>
      <c r="Q30" s="5">
        <f t="shared" si="13"/>
        <v>12270049.5</v>
      </c>
    </row>
    <row r="31" spans="1:31" x14ac:dyDescent="0.3">
      <c r="A31">
        <f t="shared" si="1"/>
        <v>26</v>
      </c>
      <c r="B31" t="s">
        <v>16</v>
      </c>
      <c r="C31" t="s">
        <v>53</v>
      </c>
      <c r="E31">
        <v>2</v>
      </c>
      <c r="G31" s="5">
        <f t="shared" ref="G31:Q31" si="14">(W6+W7+W10-W12)/2</f>
        <v>131906814</v>
      </c>
      <c r="H31" s="5">
        <f t="shared" si="14"/>
        <v>123822228</v>
      </c>
      <c r="I31" s="5">
        <f t="shared" si="14"/>
        <v>132131064</v>
      </c>
      <c r="J31" s="5">
        <f t="shared" si="14"/>
        <v>134507632.5</v>
      </c>
      <c r="K31" s="5">
        <f t="shared" si="14"/>
        <v>133390904</v>
      </c>
      <c r="L31" s="5">
        <f t="shared" si="14"/>
        <v>99829264</v>
      </c>
      <c r="M31" s="5">
        <f t="shared" si="14"/>
        <v>71831044.5</v>
      </c>
      <c r="N31" s="5">
        <f t="shared" si="14"/>
        <v>59472707.5</v>
      </c>
      <c r="O31" s="5">
        <f t="shared" si="14"/>
        <v>55662183.5</v>
      </c>
      <c r="P31" s="5">
        <f t="shared" si="14"/>
        <v>48267957</v>
      </c>
      <c r="Q31" s="5">
        <f t="shared" si="14"/>
        <v>39401359</v>
      </c>
    </row>
    <row r="32" spans="1:31" x14ac:dyDescent="0.3">
      <c r="A32">
        <f t="shared" si="1"/>
        <v>27</v>
      </c>
      <c r="B32" t="s">
        <v>17</v>
      </c>
      <c r="C32" t="s">
        <v>33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</row>
    <row r="33" spans="1:17" x14ac:dyDescent="0.3">
      <c r="A33">
        <f t="shared" si="1"/>
        <v>28</v>
      </c>
      <c r="B33" t="s">
        <v>97</v>
      </c>
      <c r="C33" t="s">
        <v>54</v>
      </c>
      <c r="E33">
        <v>4</v>
      </c>
      <c r="G33" s="5">
        <f t="shared" ref="G33:Q33" si="15">(W6+W7)/2</f>
        <v>64241824.5</v>
      </c>
      <c r="H33" s="5">
        <f t="shared" si="15"/>
        <v>56790847.5</v>
      </c>
      <c r="I33" s="5">
        <f t="shared" si="15"/>
        <v>61844596</v>
      </c>
      <c r="J33" s="5">
        <f t="shared" si="15"/>
        <v>53061963.5</v>
      </c>
      <c r="K33" s="5">
        <f t="shared" si="15"/>
        <v>57026319</v>
      </c>
      <c r="L33" s="5">
        <f t="shared" si="15"/>
        <v>42589002</v>
      </c>
      <c r="M33" s="5">
        <f t="shared" si="15"/>
        <v>22604597</v>
      </c>
      <c r="N33" s="5">
        <f t="shared" si="15"/>
        <v>14457439</v>
      </c>
      <c r="O33" s="5">
        <f t="shared" si="15"/>
        <v>14460595</v>
      </c>
      <c r="P33" s="5">
        <f t="shared" si="15"/>
        <v>13818945.5</v>
      </c>
      <c r="Q33" s="5">
        <f t="shared" si="15"/>
        <v>12270049.5</v>
      </c>
    </row>
    <row r="34" spans="1:17" x14ac:dyDescent="0.3">
      <c r="A34">
        <f t="shared" si="1"/>
        <v>29</v>
      </c>
      <c r="B34" t="s">
        <v>18</v>
      </c>
      <c r="C34" t="s">
        <v>55</v>
      </c>
      <c r="E34">
        <v>1</v>
      </c>
      <c r="G34" s="5">
        <f t="shared" ref="G34:Q34" si="16">(W6+W7+W10+W11-W12)/2</f>
        <v>131906814</v>
      </c>
      <c r="H34" s="5">
        <f t="shared" si="16"/>
        <v>123822228</v>
      </c>
      <c r="I34" s="5">
        <f t="shared" si="16"/>
        <v>132131064</v>
      </c>
      <c r="J34" s="5">
        <f t="shared" si="16"/>
        <v>134507632.5</v>
      </c>
      <c r="K34" s="5">
        <f t="shared" si="16"/>
        <v>133390904</v>
      </c>
      <c r="L34" s="5">
        <f t="shared" si="16"/>
        <v>99829264</v>
      </c>
      <c r="M34" s="5">
        <f t="shared" si="16"/>
        <v>71831044.5</v>
      </c>
      <c r="N34" s="5">
        <f t="shared" si="16"/>
        <v>59472707.5</v>
      </c>
      <c r="O34" s="5">
        <f t="shared" si="16"/>
        <v>55662183.5</v>
      </c>
      <c r="P34" s="5">
        <f t="shared" si="16"/>
        <v>48267957</v>
      </c>
      <c r="Q34" s="5">
        <f t="shared" si="16"/>
        <v>39401359</v>
      </c>
    </row>
    <row r="35" spans="1:17" x14ac:dyDescent="0.3">
      <c r="A35">
        <f t="shared" si="1"/>
        <v>30</v>
      </c>
      <c r="B35" t="s">
        <v>94</v>
      </c>
      <c r="C35" t="s">
        <v>34</v>
      </c>
      <c r="E35">
        <v>1</v>
      </c>
      <c r="G35" s="5">
        <f t="shared" ref="G35:Q35" si="17">(W6+W7+W10+W11-W12)/2</f>
        <v>131906814</v>
      </c>
      <c r="H35" s="5">
        <f t="shared" si="17"/>
        <v>123822228</v>
      </c>
      <c r="I35" s="5">
        <f t="shared" si="17"/>
        <v>132131064</v>
      </c>
      <c r="J35" s="5">
        <f t="shared" si="17"/>
        <v>134507632.5</v>
      </c>
      <c r="K35" s="5">
        <f t="shared" si="17"/>
        <v>133390904</v>
      </c>
      <c r="L35" s="5">
        <f t="shared" si="17"/>
        <v>99829264</v>
      </c>
      <c r="M35" s="5">
        <f t="shared" si="17"/>
        <v>71831044.5</v>
      </c>
      <c r="N35" s="5">
        <f t="shared" si="17"/>
        <v>59472707.5</v>
      </c>
      <c r="O35" s="5">
        <f t="shared" si="17"/>
        <v>55662183.5</v>
      </c>
      <c r="P35" s="5">
        <f t="shared" si="17"/>
        <v>48267957</v>
      </c>
      <c r="Q35" s="5">
        <f t="shared" si="17"/>
        <v>39401359</v>
      </c>
    </row>
    <row r="36" spans="1:17" x14ac:dyDescent="0.3">
      <c r="A36">
        <f t="shared" si="1"/>
        <v>31</v>
      </c>
      <c r="B36" t="s">
        <v>89</v>
      </c>
      <c r="C36" t="s">
        <v>56</v>
      </c>
      <c r="E36">
        <v>1</v>
      </c>
      <c r="G36" s="5">
        <f t="shared" ref="G36:Q36" si="18">(W6+W7+W10+W11-W12)/2</f>
        <v>131906814</v>
      </c>
      <c r="H36" s="5">
        <f t="shared" si="18"/>
        <v>123822228</v>
      </c>
      <c r="I36" s="5">
        <f t="shared" si="18"/>
        <v>132131064</v>
      </c>
      <c r="J36" s="5">
        <f t="shared" si="18"/>
        <v>134507632.5</v>
      </c>
      <c r="K36" s="5">
        <f t="shared" si="18"/>
        <v>133390904</v>
      </c>
      <c r="L36" s="5">
        <f t="shared" si="18"/>
        <v>99829264</v>
      </c>
      <c r="M36" s="5">
        <f t="shared" si="18"/>
        <v>71831044.5</v>
      </c>
      <c r="N36" s="5">
        <f t="shared" si="18"/>
        <v>59472707.5</v>
      </c>
      <c r="O36" s="5">
        <f t="shared" si="18"/>
        <v>55662183.5</v>
      </c>
      <c r="P36" s="5">
        <f t="shared" si="18"/>
        <v>48267957</v>
      </c>
      <c r="Q36" s="5">
        <f t="shared" si="18"/>
        <v>39401359</v>
      </c>
    </row>
    <row r="37" spans="1:17" x14ac:dyDescent="0.3">
      <c r="A37">
        <f t="shared" si="1"/>
        <v>32</v>
      </c>
      <c r="B37" t="s">
        <v>19</v>
      </c>
      <c r="C37" t="s">
        <v>57</v>
      </c>
      <c r="E37">
        <v>6</v>
      </c>
      <c r="G37" s="5">
        <f t="shared" ref="G37:Q37" si="19">(W6+W7+W11)/2</f>
        <v>64241824.5</v>
      </c>
      <c r="H37" s="5">
        <f t="shared" si="19"/>
        <v>56790847.5</v>
      </c>
      <c r="I37" s="5">
        <f t="shared" si="19"/>
        <v>61844596</v>
      </c>
      <c r="J37" s="5">
        <f t="shared" si="19"/>
        <v>53061963.5</v>
      </c>
      <c r="K37" s="5">
        <f t="shared" si="19"/>
        <v>57026319</v>
      </c>
      <c r="L37" s="5">
        <f t="shared" si="19"/>
        <v>42589002</v>
      </c>
      <c r="M37" s="5">
        <f t="shared" si="19"/>
        <v>22604597</v>
      </c>
      <c r="N37" s="5">
        <f t="shared" si="19"/>
        <v>14457439</v>
      </c>
      <c r="O37" s="5">
        <f t="shared" si="19"/>
        <v>14460595</v>
      </c>
      <c r="P37" s="5">
        <f t="shared" si="19"/>
        <v>13818945.5</v>
      </c>
      <c r="Q37" s="5">
        <f t="shared" si="19"/>
        <v>12270049.5</v>
      </c>
    </row>
    <row r="38" spans="1:17" x14ac:dyDescent="0.3">
      <c r="A38">
        <f t="shared" si="1"/>
        <v>33</v>
      </c>
      <c r="B38" t="s">
        <v>20</v>
      </c>
      <c r="C38" t="s">
        <v>49</v>
      </c>
      <c r="E38">
        <v>7</v>
      </c>
      <c r="G38" s="5">
        <f t="shared" ref="G38:Q38" si="20">W6+W7+W10</f>
        <v>267790615</v>
      </c>
      <c r="H38" s="5">
        <f t="shared" si="20"/>
        <v>251621443</v>
      </c>
      <c r="I38" s="5">
        <f t="shared" si="20"/>
        <v>268285990</v>
      </c>
      <c r="J38" s="5">
        <f t="shared" si="20"/>
        <v>273039127</v>
      </c>
      <c r="K38" s="5">
        <f t="shared" si="20"/>
        <v>270805670</v>
      </c>
      <c r="L38" s="5">
        <f t="shared" si="20"/>
        <v>203738438</v>
      </c>
      <c r="M38" s="5">
        <f t="shared" si="20"/>
        <v>147741999</v>
      </c>
      <c r="N38" s="5">
        <f t="shared" si="20"/>
        <v>123025325</v>
      </c>
      <c r="O38" s="5">
        <f t="shared" si="20"/>
        <v>115372037</v>
      </c>
      <c r="P38" s="5">
        <f t="shared" si="20"/>
        <v>100583584</v>
      </c>
      <c r="Q38" s="5">
        <f t="shared" si="20"/>
        <v>82850388</v>
      </c>
    </row>
    <row r="39" spans="1:17" x14ac:dyDescent="0.3">
      <c r="A39">
        <f t="shared" si="1"/>
        <v>34</v>
      </c>
      <c r="B39" t="s">
        <v>21</v>
      </c>
      <c r="C39" t="s">
        <v>58</v>
      </c>
      <c r="E39">
        <v>8</v>
      </c>
      <c r="G39" s="5">
        <f t="shared" ref="G39:Q39" si="21">(W6+W7)*0.4</f>
        <v>51393459.600000001</v>
      </c>
      <c r="H39" s="5">
        <f t="shared" si="21"/>
        <v>45432678</v>
      </c>
      <c r="I39" s="5">
        <f t="shared" si="21"/>
        <v>49475676.800000004</v>
      </c>
      <c r="J39" s="5">
        <f t="shared" si="21"/>
        <v>42449570.800000004</v>
      </c>
      <c r="K39" s="5">
        <f t="shared" si="21"/>
        <v>45621055.200000003</v>
      </c>
      <c r="L39" s="5">
        <f t="shared" si="21"/>
        <v>34071201.600000001</v>
      </c>
      <c r="M39" s="5">
        <f t="shared" si="21"/>
        <v>18083677.600000001</v>
      </c>
      <c r="N39" s="5">
        <f t="shared" si="21"/>
        <v>11565951.200000001</v>
      </c>
      <c r="O39" s="5">
        <f t="shared" si="21"/>
        <v>11568476</v>
      </c>
      <c r="P39" s="5">
        <f t="shared" si="21"/>
        <v>11055156.4</v>
      </c>
      <c r="Q39" s="5">
        <f t="shared" si="21"/>
        <v>9816039.5999999996</v>
      </c>
    </row>
    <row r="40" spans="1:17" x14ac:dyDescent="0.3">
      <c r="A40">
        <f t="shared" si="1"/>
        <v>35</v>
      </c>
      <c r="B40" t="s">
        <v>22</v>
      </c>
      <c r="C40" t="s">
        <v>41</v>
      </c>
      <c r="E40">
        <v>4</v>
      </c>
      <c r="G40" s="5">
        <f t="shared" ref="G40:Q40" si="22">(W6+W7)/2</f>
        <v>64241824.5</v>
      </c>
      <c r="H40" s="5">
        <f t="shared" si="22"/>
        <v>56790847.5</v>
      </c>
      <c r="I40" s="5">
        <f t="shared" si="22"/>
        <v>61844596</v>
      </c>
      <c r="J40" s="5">
        <f t="shared" si="22"/>
        <v>53061963.5</v>
      </c>
      <c r="K40" s="5">
        <f t="shared" si="22"/>
        <v>57026319</v>
      </c>
      <c r="L40" s="5">
        <f t="shared" si="22"/>
        <v>42589002</v>
      </c>
      <c r="M40" s="5">
        <f t="shared" si="22"/>
        <v>22604597</v>
      </c>
      <c r="N40" s="5">
        <f t="shared" si="22"/>
        <v>14457439</v>
      </c>
      <c r="O40" s="5">
        <f t="shared" si="22"/>
        <v>14460595</v>
      </c>
      <c r="P40" s="5">
        <f t="shared" si="22"/>
        <v>13818945.5</v>
      </c>
      <c r="Q40" s="5">
        <f t="shared" si="22"/>
        <v>12270049.5</v>
      </c>
    </row>
    <row r="41" spans="1:17" x14ac:dyDescent="0.3">
      <c r="A41">
        <f t="shared" si="1"/>
        <v>36</v>
      </c>
      <c r="B41" t="s">
        <v>23</v>
      </c>
      <c r="C41" t="s">
        <v>33</v>
      </c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</row>
    <row r="42" spans="1:17" x14ac:dyDescent="0.3">
      <c r="A42">
        <f t="shared" si="1"/>
        <v>37</v>
      </c>
      <c r="B42" t="s">
        <v>24</v>
      </c>
      <c r="C42" s="3">
        <v>731.50400000000002</v>
      </c>
      <c r="E42">
        <v>4</v>
      </c>
      <c r="G42" s="5">
        <f t="shared" ref="G42:Q42" si="23">(W6+W7)/2</f>
        <v>64241824.5</v>
      </c>
      <c r="H42" s="5">
        <f t="shared" si="23"/>
        <v>56790847.5</v>
      </c>
      <c r="I42" s="5">
        <f t="shared" si="23"/>
        <v>61844596</v>
      </c>
      <c r="J42" s="5">
        <f t="shared" si="23"/>
        <v>53061963.5</v>
      </c>
      <c r="K42" s="5">
        <f t="shared" si="23"/>
        <v>57026319</v>
      </c>
      <c r="L42" s="5">
        <f t="shared" si="23"/>
        <v>42589002</v>
      </c>
      <c r="M42" s="5">
        <f t="shared" si="23"/>
        <v>22604597</v>
      </c>
      <c r="N42" s="5">
        <f t="shared" si="23"/>
        <v>14457439</v>
      </c>
      <c r="O42" s="5">
        <f t="shared" si="23"/>
        <v>14460595</v>
      </c>
      <c r="P42" s="5">
        <f t="shared" si="23"/>
        <v>13818945.5</v>
      </c>
      <c r="Q42" s="5">
        <f t="shared" si="23"/>
        <v>12270049.5</v>
      </c>
    </row>
    <row r="43" spans="1:17" x14ac:dyDescent="0.3">
      <c r="A43">
        <f t="shared" si="1"/>
        <v>38</v>
      </c>
      <c r="B43" t="s">
        <v>98</v>
      </c>
      <c r="C43" t="s">
        <v>59</v>
      </c>
      <c r="E43">
        <v>9</v>
      </c>
      <c r="G43" s="5">
        <f t="shared" ref="G43:Q43" si="24">W14-500000-W10-W12</f>
        <v>181026966</v>
      </c>
      <c r="H43" s="5">
        <f t="shared" si="24"/>
        <v>158849108</v>
      </c>
      <c r="I43" s="5">
        <f t="shared" si="24"/>
        <v>155356628</v>
      </c>
      <c r="J43" s="5">
        <f t="shared" si="24"/>
        <v>143079685</v>
      </c>
      <c r="K43" s="5">
        <f t="shared" si="24"/>
        <v>154046609</v>
      </c>
      <c r="L43" s="5">
        <f t="shared" si="24"/>
        <v>117444497</v>
      </c>
      <c r="M43" s="5">
        <f t="shared" si="24"/>
        <v>69348748</v>
      </c>
      <c r="N43" s="5">
        <f t="shared" si="24"/>
        <v>45173682</v>
      </c>
      <c r="O43" s="5">
        <f t="shared" si="24"/>
        <v>41526737</v>
      </c>
      <c r="P43" s="5">
        <f t="shared" si="24"/>
        <v>40511022</v>
      </c>
      <c r="Q43" s="5">
        <f t="shared" si="24"/>
        <v>33520736</v>
      </c>
    </row>
    <row r="44" spans="1:17" x14ac:dyDescent="0.3">
      <c r="A44">
        <f t="shared" si="1"/>
        <v>39</v>
      </c>
      <c r="B44" t="s">
        <v>90</v>
      </c>
      <c r="C44" t="s">
        <v>61</v>
      </c>
      <c r="E44">
        <v>10</v>
      </c>
      <c r="G44" s="5">
        <f t="shared" ref="G44:Q44" si="25">(W6+W7)*0.1</f>
        <v>12848364.9</v>
      </c>
      <c r="H44" s="5">
        <f t="shared" si="25"/>
        <v>11358169.5</v>
      </c>
      <c r="I44" s="5">
        <f t="shared" si="25"/>
        <v>12368919.200000001</v>
      </c>
      <c r="J44" s="5">
        <f t="shared" si="25"/>
        <v>10612392.700000001</v>
      </c>
      <c r="K44" s="5">
        <f t="shared" si="25"/>
        <v>11405263.800000001</v>
      </c>
      <c r="L44" s="5">
        <f t="shared" si="25"/>
        <v>8517800.4000000004</v>
      </c>
      <c r="M44" s="5">
        <f t="shared" si="25"/>
        <v>4520919.4000000004</v>
      </c>
      <c r="N44" s="5">
        <f t="shared" si="25"/>
        <v>2891487.8000000003</v>
      </c>
      <c r="O44" s="5">
        <f t="shared" si="25"/>
        <v>2892119</v>
      </c>
      <c r="P44" s="5">
        <f t="shared" si="25"/>
        <v>2763789.1</v>
      </c>
      <c r="Q44" s="5">
        <f t="shared" si="25"/>
        <v>2454009.9</v>
      </c>
    </row>
    <row r="45" spans="1:17" x14ac:dyDescent="0.3">
      <c r="A45">
        <f t="shared" si="1"/>
        <v>40</v>
      </c>
      <c r="B45" t="s">
        <v>25</v>
      </c>
      <c r="C45" t="s">
        <v>62</v>
      </c>
      <c r="E45">
        <v>3</v>
      </c>
      <c r="G45" s="5">
        <f t="shared" ref="G45:Q45" si="26">(W6+W7+W10)/2</f>
        <v>133895307.5</v>
      </c>
      <c r="H45" s="5">
        <f t="shared" si="26"/>
        <v>125810721.5</v>
      </c>
      <c r="I45" s="5">
        <f t="shared" si="26"/>
        <v>134142995</v>
      </c>
      <c r="J45" s="5">
        <f t="shared" si="26"/>
        <v>136519563.5</v>
      </c>
      <c r="K45" s="5">
        <f t="shared" si="26"/>
        <v>135402835</v>
      </c>
      <c r="L45" s="5">
        <f t="shared" si="26"/>
        <v>101869219</v>
      </c>
      <c r="M45" s="5">
        <f t="shared" si="26"/>
        <v>73870999.5</v>
      </c>
      <c r="N45" s="5">
        <f t="shared" si="26"/>
        <v>61512662.5</v>
      </c>
      <c r="O45" s="5">
        <f t="shared" si="26"/>
        <v>57686018.5</v>
      </c>
      <c r="P45" s="5">
        <f t="shared" si="26"/>
        <v>50291792</v>
      </c>
      <c r="Q45" s="5">
        <f t="shared" si="26"/>
        <v>41425194</v>
      </c>
    </row>
    <row r="46" spans="1:17" x14ac:dyDescent="0.3">
      <c r="A46">
        <f t="shared" si="1"/>
        <v>41</v>
      </c>
      <c r="B46" t="s">
        <v>26</v>
      </c>
      <c r="C46" t="s">
        <v>33</v>
      </c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</row>
    <row r="47" spans="1:17" x14ac:dyDescent="0.3">
      <c r="A47">
        <f t="shared" si="1"/>
        <v>42</v>
      </c>
      <c r="B47" t="s">
        <v>27</v>
      </c>
      <c r="C47" t="s">
        <v>33</v>
      </c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</row>
    <row r="48" spans="1:17" x14ac:dyDescent="0.3">
      <c r="A48">
        <f t="shared" si="1"/>
        <v>43</v>
      </c>
      <c r="B48" t="s">
        <v>28</v>
      </c>
      <c r="C48" t="s">
        <v>63</v>
      </c>
      <c r="E48">
        <v>3</v>
      </c>
      <c r="G48" s="5">
        <f t="shared" ref="G48:Q48" si="27">(W6+W7+W10)/2</f>
        <v>133895307.5</v>
      </c>
      <c r="H48" s="5">
        <f t="shared" si="27"/>
        <v>125810721.5</v>
      </c>
      <c r="I48" s="5">
        <f t="shared" si="27"/>
        <v>134142995</v>
      </c>
      <c r="J48" s="5">
        <f t="shared" si="27"/>
        <v>136519563.5</v>
      </c>
      <c r="K48" s="5">
        <f t="shared" si="27"/>
        <v>135402835</v>
      </c>
      <c r="L48" s="5">
        <f t="shared" si="27"/>
        <v>101869219</v>
      </c>
      <c r="M48" s="5">
        <f t="shared" si="27"/>
        <v>73870999.5</v>
      </c>
      <c r="N48" s="5">
        <f t="shared" si="27"/>
        <v>61512662.5</v>
      </c>
      <c r="O48" s="5">
        <f t="shared" si="27"/>
        <v>57686018.5</v>
      </c>
      <c r="P48" s="5">
        <f t="shared" si="27"/>
        <v>50291792</v>
      </c>
      <c r="Q48" s="5">
        <f t="shared" si="27"/>
        <v>41425194</v>
      </c>
    </row>
    <row r="49" spans="1:37" x14ac:dyDescent="0.3">
      <c r="A49">
        <f t="shared" si="1"/>
        <v>44</v>
      </c>
      <c r="B49" t="s">
        <v>29</v>
      </c>
      <c r="C49" t="s">
        <v>64</v>
      </c>
      <c r="E49">
        <v>4</v>
      </c>
      <c r="G49" s="5">
        <f t="shared" ref="G49:Q49" si="28">(W6+W7)/2</f>
        <v>64241824.5</v>
      </c>
      <c r="H49" s="5">
        <f t="shared" si="28"/>
        <v>56790847.5</v>
      </c>
      <c r="I49" s="5">
        <f t="shared" si="28"/>
        <v>61844596</v>
      </c>
      <c r="J49" s="5">
        <f t="shared" si="28"/>
        <v>53061963.5</v>
      </c>
      <c r="K49" s="5">
        <f t="shared" si="28"/>
        <v>57026319</v>
      </c>
      <c r="L49" s="5">
        <f t="shared" si="28"/>
        <v>42589002</v>
      </c>
      <c r="M49" s="5">
        <f t="shared" si="28"/>
        <v>22604597</v>
      </c>
      <c r="N49" s="5">
        <f t="shared" si="28"/>
        <v>14457439</v>
      </c>
      <c r="O49" s="5">
        <f t="shared" si="28"/>
        <v>14460595</v>
      </c>
      <c r="P49" s="5">
        <f t="shared" si="28"/>
        <v>13818945.5</v>
      </c>
      <c r="Q49" s="5">
        <f t="shared" si="28"/>
        <v>12270049.5</v>
      </c>
    </row>
    <row r="50" spans="1:37" x14ac:dyDescent="0.3">
      <c r="A50">
        <f t="shared" si="1"/>
        <v>45</v>
      </c>
      <c r="B50" t="s">
        <v>83</v>
      </c>
      <c r="C50" t="s">
        <v>33</v>
      </c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</row>
    <row r="51" spans="1:37" x14ac:dyDescent="0.3">
      <c r="A51">
        <f t="shared" si="1"/>
        <v>46</v>
      </c>
      <c r="B51" t="s">
        <v>30</v>
      </c>
      <c r="C51" t="s">
        <v>39</v>
      </c>
      <c r="E51">
        <v>3</v>
      </c>
      <c r="G51" s="5">
        <f t="shared" ref="G51:Q51" si="29">(W6+W7+W10)/2</f>
        <v>133895307.5</v>
      </c>
      <c r="H51" s="5">
        <f t="shared" si="29"/>
        <v>125810721.5</v>
      </c>
      <c r="I51" s="5">
        <f t="shared" si="29"/>
        <v>134142995</v>
      </c>
      <c r="J51" s="5">
        <f t="shared" si="29"/>
        <v>136519563.5</v>
      </c>
      <c r="K51" s="5">
        <f t="shared" si="29"/>
        <v>135402835</v>
      </c>
      <c r="L51" s="5">
        <f t="shared" si="29"/>
        <v>101869219</v>
      </c>
      <c r="M51" s="5">
        <f t="shared" si="29"/>
        <v>73870999.5</v>
      </c>
      <c r="N51" s="5">
        <f t="shared" si="29"/>
        <v>61512662.5</v>
      </c>
      <c r="O51" s="5">
        <f t="shared" si="29"/>
        <v>57686018.5</v>
      </c>
      <c r="P51" s="5">
        <f t="shared" si="29"/>
        <v>50291792</v>
      </c>
      <c r="Q51" s="5">
        <f t="shared" si="29"/>
        <v>41425194</v>
      </c>
    </row>
    <row r="52" spans="1:37" x14ac:dyDescent="0.3">
      <c r="A52">
        <f t="shared" si="1"/>
        <v>47</v>
      </c>
      <c r="B52" t="s">
        <v>31</v>
      </c>
      <c r="C52" t="s">
        <v>33</v>
      </c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</row>
    <row r="53" spans="1:37" x14ac:dyDescent="0.3">
      <c r="A53">
        <f t="shared" si="1"/>
        <v>48</v>
      </c>
      <c r="B53" t="s">
        <v>32</v>
      </c>
      <c r="C53" t="s">
        <v>33</v>
      </c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</row>
    <row r="54" spans="1:37" x14ac:dyDescent="0.3">
      <c r="A54">
        <f t="shared" si="1"/>
        <v>49</v>
      </c>
      <c r="B54" t="s">
        <v>91</v>
      </c>
      <c r="C54" t="s">
        <v>65</v>
      </c>
      <c r="E54">
        <v>11</v>
      </c>
      <c r="G54" s="5">
        <f t="shared" ref="G54:Q54" si="30">W14/2</f>
        <v>162405459.5</v>
      </c>
      <c r="H54" s="5">
        <f t="shared" si="30"/>
        <v>150682921.5</v>
      </c>
      <c r="I54" s="5">
        <f t="shared" si="30"/>
        <v>152238644</v>
      </c>
      <c r="J54" s="5">
        <f t="shared" si="30"/>
        <v>157259373.5</v>
      </c>
      <c r="K54" s="5">
        <f t="shared" si="30"/>
        <v>157661751.5</v>
      </c>
      <c r="L54" s="5">
        <f t="shared" si="30"/>
        <v>120292420.5</v>
      </c>
      <c r="M54" s="5">
        <f t="shared" si="30"/>
        <v>88230731.5</v>
      </c>
      <c r="N54" s="5">
        <f t="shared" si="30"/>
        <v>71932019.5</v>
      </c>
      <c r="O54" s="5">
        <f t="shared" si="30"/>
        <v>66262627</v>
      </c>
      <c r="P54" s="5">
        <f t="shared" si="30"/>
        <v>59002192.5</v>
      </c>
      <c r="Q54" s="5">
        <f t="shared" si="30"/>
        <v>48189347.5</v>
      </c>
    </row>
    <row r="55" spans="1:37" x14ac:dyDescent="0.3">
      <c r="A55">
        <f t="shared" si="1"/>
        <v>50</v>
      </c>
      <c r="B55" t="s">
        <v>99</v>
      </c>
      <c r="C55" t="s">
        <v>43</v>
      </c>
      <c r="E55">
        <v>2</v>
      </c>
      <c r="G55" s="5">
        <f t="shared" ref="G55:Q55" si="31">(W6+W7+W10-W12)/2</f>
        <v>131906814</v>
      </c>
      <c r="H55" s="5">
        <f t="shared" si="31"/>
        <v>123822228</v>
      </c>
      <c r="I55" s="5">
        <f t="shared" si="31"/>
        <v>132131064</v>
      </c>
      <c r="J55" s="5">
        <f t="shared" si="31"/>
        <v>134507632.5</v>
      </c>
      <c r="K55" s="5">
        <f t="shared" si="31"/>
        <v>133390904</v>
      </c>
      <c r="L55" s="5">
        <f t="shared" si="31"/>
        <v>99829264</v>
      </c>
      <c r="M55" s="5">
        <f t="shared" si="31"/>
        <v>71831044.5</v>
      </c>
      <c r="N55" s="5">
        <f t="shared" si="31"/>
        <v>59472707.5</v>
      </c>
      <c r="O55" s="5">
        <f t="shared" si="31"/>
        <v>55662183.5</v>
      </c>
      <c r="P55" s="5">
        <f t="shared" si="31"/>
        <v>48267957</v>
      </c>
      <c r="Q55" s="5">
        <f t="shared" si="31"/>
        <v>39401359</v>
      </c>
    </row>
    <row r="57" spans="1:37" x14ac:dyDescent="0.3">
      <c r="B57" t="s">
        <v>103</v>
      </c>
      <c r="AF57" t="s">
        <v>106</v>
      </c>
      <c r="AG57" t="s">
        <v>107</v>
      </c>
      <c r="AH57" t="s">
        <v>108</v>
      </c>
      <c r="AI57" t="s">
        <v>109</v>
      </c>
      <c r="AJ57" t="s">
        <v>110</v>
      </c>
      <c r="AK57" t="s">
        <v>111</v>
      </c>
    </row>
    <row r="58" spans="1:37" x14ac:dyDescent="0.3">
      <c r="AE58" t="s">
        <v>104</v>
      </c>
      <c r="AF58" t="s">
        <v>112</v>
      </c>
      <c r="AG58" t="s">
        <v>113</v>
      </c>
      <c r="AH58" t="s">
        <v>114</v>
      </c>
      <c r="AI58" t="s">
        <v>115</v>
      </c>
      <c r="AJ58" t="s">
        <v>116</v>
      </c>
      <c r="AK58" t="s">
        <v>117</v>
      </c>
    </row>
    <row r="59" spans="1:37" x14ac:dyDescent="0.3">
      <c r="B59">
        <v>1</v>
      </c>
      <c r="C59" t="s">
        <v>66</v>
      </c>
      <c r="AE59" t="s">
        <v>105</v>
      </c>
      <c r="AF59" s="4">
        <v>0.23499999999999999</v>
      </c>
      <c r="AG59" s="4">
        <v>5.3999999999999999E-2</v>
      </c>
      <c r="AH59" s="4">
        <v>3.6999999999999998E-2</v>
      </c>
      <c r="AI59" s="4">
        <v>0.50700000000000001</v>
      </c>
      <c r="AJ59" s="4">
        <v>0.14399999999999999</v>
      </c>
      <c r="AK59" s="4">
        <v>0.20100000000000001</v>
      </c>
    </row>
    <row r="60" spans="1:37" x14ac:dyDescent="0.3">
      <c r="B60">
        <v>2</v>
      </c>
      <c r="C60" t="s">
        <v>67</v>
      </c>
    </row>
    <row r="61" spans="1:37" x14ac:dyDescent="0.3">
      <c r="B61">
        <v>3</v>
      </c>
      <c r="C61" t="s">
        <v>68</v>
      </c>
    </row>
    <row r="62" spans="1:37" x14ac:dyDescent="0.3">
      <c r="B62">
        <v>4</v>
      </c>
      <c r="C62" t="s">
        <v>69</v>
      </c>
    </row>
    <row r="63" spans="1:37" x14ac:dyDescent="0.3">
      <c r="B63">
        <v>5</v>
      </c>
      <c r="C63" t="s">
        <v>79</v>
      </c>
    </row>
    <row r="64" spans="1:37" x14ac:dyDescent="0.3">
      <c r="B64">
        <v>6</v>
      </c>
      <c r="C64" t="s">
        <v>70</v>
      </c>
    </row>
    <row r="65" spans="2:3" x14ac:dyDescent="0.3">
      <c r="B65">
        <v>7</v>
      </c>
      <c r="C65" t="s">
        <v>71</v>
      </c>
    </row>
    <row r="66" spans="2:3" x14ac:dyDescent="0.3">
      <c r="B66">
        <v>8</v>
      </c>
      <c r="C66" t="s">
        <v>72</v>
      </c>
    </row>
    <row r="67" spans="2:3" x14ac:dyDescent="0.3">
      <c r="B67">
        <v>9</v>
      </c>
      <c r="C67" t="s">
        <v>60</v>
      </c>
    </row>
    <row r="68" spans="2:3" x14ac:dyDescent="0.3">
      <c r="B68">
        <v>10</v>
      </c>
      <c r="C68" t="s">
        <v>73</v>
      </c>
    </row>
    <row r="69" spans="2:3" x14ac:dyDescent="0.3">
      <c r="B69">
        <v>11</v>
      </c>
      <c r="C69" t="s">
        <v>77</v>
      </c>
    </row>
  </sheetData>
  <mergeCells count="1">
    <mergeCell ref="O4:Q4"/>
  </mergeCells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SWinkler</dc:creator>
  <cp:lastModifiedBy>wfgadmin</cp:lastModifiedBy>
  <dcterms:created xsi:type="dcterms:W3CDTF">2010-12-30T20:06:57Z</dcterms:created>
  <dcterms:modified xsi:type="dcterms:W3CDTF">2026-04-02T15:28:46Z</dcterms:modified>
</cp:coreProperties>
</file>